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ier\Dropbox\Min PC (Eier-PC)\Documents\NSF_KOMPLETT\NSF - HJEMMESIDE\"/>
    </mc:Choice>
  </mc:AlternateContent>
  <xr:revisionPtr revIDLastSave="0" documentId="13_ncr:1_{35948A58-24F5-45BB-A437-0C3C42DEC23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SF_TRPLAN_HJEMMESIDE_21" sheetId="2" r:id="rId1"/>
    <sheet name="Ark1" sheetId="1" r:id="rId2"/>
  </sheets>
  <definedNames>
    <definedName name="_xlnm.Print_Area" localSheetId="0">NSF_TRPLAN_HJEMMESIDE_21!$A$1:$P$589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75" i="2" l="1"/>
  <c r="J575" i="2"/>
  <c r="I575" i="2"/>
  <c r="H575" i="2"/>
  <c r="G575" i="2"/>
  <c r="F575" i="2"/>
  <c r="E575" i="2"/>
  <c r="D575" i="2"/>
  <c r="C575" i="2"/>
  <c r="I504" i="2"/>
  <c r="H504" i="2"/>
  <c r="G504" i="2"/>
  <c r="F504" i="2"/>
  <c r="E504" i="2"/>
  <c r="D504" i="2"/>
  <c r="C504" i="2"/>
  <c r="J438" i="2"/>
  <c r="I438" i="2"/>
  <c r="H438" i="2"/>
  <c r="G438" i="2"/>
  <c r="F438" i="2"/>
  <c r="E438" i="2"/>
  <c r="D438" i="2"/>
  <c r="C438" i="2"/>
  <c r="J369" i="2"/>
  <c r="I369" i="2"/>
  <c r="H369" i="2"/>
  <c r="G369" i="2"/>
  <c r="F369" i="2"/>
  <c r="E369" i="2"/>
  <c r="D369" i="2"/>
  <c r="C369" i="2"/>
  <c r="I297" i="2"/>
  <c r="H297" i="2"/>
  <c r="G297" i="2"/>
  <c r="F297" i="2"/>
  <c r="E297" i="2"/>
  <c r="D297" i="2"/>
  <c r="C297" i="2"/>
  <c r="J227" i="2"/>
  <c r="I227" i="2"/>
  <c r="H227" i="2"/>
  <c r="G227" i="2"/>
  <c r="F227" i="2"/>
  <c r="E227" i="2"/>
  <c r="D227" i="2"/>
  <c r="C227" i="2"/>
  <c r="J155" i="2"/>
  <c r="I155" i="2"/>
  <c r="H155" i="2"/>
  <c r="G155" i="2"/>
  <c r="F155" i="2"/>
  <c r="E155" i="2"/>
  <c r="D155" i="2"/>
  <c r="C155" i="2"/>
  <c r="J83" i="2"/>
  <c r="I83" i="2"/>
  <c r="H83" i="2"/>
  <c r="G83" i="2"/>
  <c r="F83" i="2"/>
  <c r="E83" i="2"/>
  <c r="D83" i="2"/>
  <c r="C83" i="2"/>
  <c r="F7" i="2" l="1"/>
  <c r="F14" i="2" s="1"/>
  <c r="F66" i="2" s="1"/>
  <c r="J525" i="2"/>
  <c r="J453" i="2"/>
  <c r="J388" i="2"/>
  <c r="J318" i="2" l="1"/>
  <c r="F24" i="2" l="1"/>
  <c r="F30" i="2" l="1"/>
  <c r="E273" i="2" s="1"/>
  <c r="H581" i="2"/>
  <c r="G273" i="2"/>
  <c r="E480" i="2"/>
  <c r="D273" i="2"/>
  <c r="C345" i="2"/>
  <c r="D345" i="2"/>
  <c r="F413" i="2"/>
  <c r="E550" i="2"/>
  <c r="G345" i="2"/>
  <c r="C480" i="2"/>
  <c r="G480" i="2"/>
  <c r="C413" i="2"/>
  <c r="G413" i="2"/>
  <c r="F550" i="2"/>
  <c r="F273" i="2"/>
  <c r="D480" i="2"/>
  <c r="D413" i="2"/>
  <c r="C550" i="2"/>
  <c r="G550" i="2"/>
  <c r="E345" i="2"/>
  <c r="E413" i="2"/>
  <c r="D550" i="2"/>
  <c r="D59" i="2"/>
  <c r="F131" i="2"/>
  <c r="G59" i="2"/>
  <c r="C131" i="2"/>
  <c r="G131" i="2"/>
  <c r="F59" i="2"/>
  <c r="D131" i="2"/>
  <c r="C203" i="2"/>
  <c r="E59" i="2"/>
  <c r="E131" i="2"/>
  <c r="G203" i="2"/>
  <c r="F203" i="2"/>
  <c r="E203" i="2"/>
  <c r="D203" i="2"/>
  <c r="C273" i="2" l="1"/>
  <c r="F480" i="2"/>
  <c r="C59" i="2"/>
  <c r="F345" i="2"/>
  <c r="F29" i="2"/>
  <c r="F15" i="2"/>
  <c r="H5" i="2"/>
  <c r="E557" i="2" l="1"/>
  <c r="E487" i="2"/>
  <c r="D420" i="2"/>
  <c r="F280" i="2"/>
  <c r="F210" i="2"/>
  <c r="D138" i="2"/>
  <c r="D352" i="2"/>
  <c r="D66" i="2"/>
  <c r="F420" i="2"/>
  <c r="E66" i="2"/>
  <c r="D487" i="2"/>
  <c r="E420" i="2"/>
  <c r="E352" i="2"/>
  <c r="C280" i="2"/>
  <c r="E138" i="2"/>
  <c r="C210" i="2"/>
  <c r="C557" i="2"/>
  <c r="F487" i="2"/>
  <c r="C420" i="2"/>
  <c r="E280" i="2"/>
  <c r="E210" i="2"/>
  <c r="C138" i="2"/>
  <c r="C352" i="2"/>
  <c r="C66" i="2"/>
  <c r="C487" i="2"/>
  <c r="F352" i="2"/>
  <c r="D280" i="2"/>
  <c r="F138" i="2"/>
  <c r="D210" i="2"/>
  <c r="D557" i="2"/>
  <c r="F557" i="2"/>
  <c r="E85" i="2"/>
  <c r="F540" i="2"/>
  <c r="D85" i="2"/>
  <c r="I540" i="2"/>
  <c r="E540" i="2"/>
  <c r="H540" i="2"/>
  <c r="D540" i="2"/>
  <c r="F85" i="2"/>
  <c r="G540" i="2"/>
  <c r="C540" i="2"/>
  <c r="I508" i="2"/>
  <c r="F358" i="2"/>
  <c r="G358" i="2"/>
  <c r="I579" i="2"/>
  <c r="G286" i="2"/>
  <c r="F144" i="2"/>
  <c r="G144" i="2"/>
  <c r="F286" i="2"/>
  <c r="F157" i="2"/>
  <c r="E157" i="2"/>
  <c r="D157" i="2"/>
  <c r="C157" i="2"/>
  <c r="F13" i="2"/>
  <c r="F12" i="2"/>
  <c r="F11" i="2"/>
  <c r="F72" i="2"/>
  <c r="G72" i="2"/>
  <c r="E72" i="2"/>
  <c r="D72" i="2"/>
  <c r="G442" i="2"/>
  <c r="C442" i="2"/>
  <c r="I442" i="2"/>
  <c r="D442" i="2"/>
  <c r="F442" i="2"/>
  <c r="C373" i="2"/>
  <c r="E442" i="2"/>
  <c r="H442" i="2"/>
  <c r="F31" i="2"/>
  <c r="I581" i="2"/>
  <c r="G444" i="2"/>
  <c r="C444" i="2"/>
  <c r="I444" i="2"/>
  <c r="E444" i="2"/>
  <c r="F444" i="2"/>
  <c r="H444" i="2"/>
  <c r="D444" i="2"/>
  <c r="G403" i="2"/>
  <c r="H403" i="2"/>
  <c r="D403" i="2"/>
  <c r="C403" i="2"/>
  <c r="E403" i="2"/>
  <c r="I403" i="2"/>
  <c r="F577" i="2"/>
  <c r="F403" i="2"/>
  <c r="F440" i="2"/>
  <c r="F581" i="2"/>
  <c r="C577" i="2"/>
  <c r="F579" i="2"/>
  <c r="C579" i="2"/>
  <c r="G579" i="2"/>
  <c r="C581" i="2"/>
  <c r="G581" i="2"/>
  <c r="F8" i="2"/>
  <c r="D577" i="2"/>
  <c r="D579" i="2"/>
  <c r="H579" i="2"/>
  <c r="D581" i="2"/>
  <c r="D440" i="2"/>
  <c r="E577" i="2"/>
  <c r="E579" i="2"/>
  <c r="E581" i="2"/>
  <c r="C440" i="2"/>
  <c r="E440" i="2"/>
  <c r="F28" i="2"/>
  <c r="C39" i="2" s="1"/>
  <c r="F16" i="2"/>
  <c r="F20" i="2"/>
  <c r="H474" i="2" s="1"/>
  <c r="F27" i="2"/>
  <c r="F10" i="2"/>
  <c r="F17" i="2"/>
  <c r="F21" i="2"/>
  <c r="F18" i="2"/>
  <c r="F22" i="2"/>
  <c r="F25" i="2"/>
  <c r="F9" i="2"/>
  <c r="F19" i="2"/>
  <c r="F23" i="2"/>
  <c r="F26" i="2"/>
  <c r="C512" i="2" l="1"/>
  <c r="D512" i="2"/>
  <c r="I299" i="2"/>
  <c r="J577" i="2"/>
  <c r="H565" i="2"/>
  <c r="F565" i="2"/>
  <c r="G565" i="2"/>
  <c r="F74" i="2"/>
  <c r="G74" i="2"/>
  <c r="E74" i="2"/>
  <c r="D74" i="2"/>
  <c r="D377" i="2"/>
  <c r="H377" i="2"/>
  <c r="E377" i="2"/>
  <c r="C377" i="2"/>
  <c r="G163" i="2"/>
  <c r="D163" i="2"/>
  <c r="D305" i="2"/>
  <c r="G305" i="2"/>
  <c r="C163" i="2"/>
  <c r="C305" i="2"/>
  <c r="G546" i="2"/>
  <c r="G476" i="2"/>
  <c r="F341" i="2"/>
  <c r="G341" i="2"/>
  <c r="F343" i="2"/>
  <c r="F347" i="2"/>
  <c r="F339" i="2"/>
  <c r="G339" i="2"/>
  <c r="H339" i="2"/>
  <c r="G125" i="2"/>
  <c r="E53" i="2"/>
  <c r="H125" i="2"/>
  <c r="F125" i="2"/>
  <c r="H337" i="2"/>
  <c r="G356" i="2"/>
  <c r="F356" i="2"/>
  <c r="E356" i="2"/>
  <c r="G337" i="2"/>
  <c r="G142" i="2"/>
  <c r="F284" i="2"/>
  <c r="G284" i="2"/>
  <c r="F142" i="2"/>
  <c r="D57" i="2"/>
  <c r="F57" i="2"/>
  <c r="G57" i="2"/>
  <c r="E57" i="2"/>
  <c r="G263" i="2"/>
  <c r="F263" i="2"/>
  <c r="J489" i="2"/>
  <c r="H489" i="2"/>
  <c r="I489" i="2"/>
  <c r="H354" i="2"/>
  <c r="F282" i="2"/>
  <c r="G282" i="2"/>
  <c r="F68" i="2"/>
  <c r="H68" i="2"/>
  <c r="E335" i="2"/>
  <c r="C121" i="2"/>
  <c r="G121" i="2"/>
  <c r="F470" i="2"/>
  <c r="H335" i="2"/>
  <c r="D335" i="2"/>
  <c r="E263" i="2"/>
  <c r="G193" i="2"/>
  <c r="C193" i="2"/>
  <c r="G49" i="2"/>
  <c r="C49" i="2"/>
  <c r="E470" i="2"/>
  <c r="G335" i="2"/>
  <c r="C335" i="2"/>
  <c r="F193" i="2"/>
  <c r="E121" i="2"/>
  <c r="D263" i="2"/>
  <c r="F49" i="2"/>
  <c r="H121" i="2"/>
  <c r="H470" i="2"/>
  <c r="D470" i="2"/>
  <c r="F335" i="2"/>
  <c r="C263" i="2"/>
  <c r="E193" i="2"/>
  <c r="D121" i="2"/>
  <c r="E49" i="2"/>
  <c r="F121" i="2"/>
  <c r="G470" i="2"/>
  <c r="C470" i="2"/>
  <c r="H193" i="2"/>
  <c r="D193" i="2"/>
  <c r="D49" i="2"/>
  <c r="F70" i="2"/>
  <c r="E70" i="2"/>
  <c r="D70" i="2"/>
  <c r="G70" i="2"/>
  <c r="F91" i="2"/>
  <c r="G91" i="2"/>
  <c r="C68" i="2"/>
  <c r="I440" i="2"/>
  <c r="I577" i="2"/>
  <c r="G577" i="2"/>
  <c r="H577" i="2"/>
  <c r="G585" i="2"/>
  <c r="C585" i="2"/>
  <c r="E583" i="2"/>
  <c r="D585" i="2"/>
  <c r="F583" i="2"/>
  <c r="F585" i="2"/>
  <c r="D583" i="2"/>
  <c r="E585" i="2"/>
  <c r="G583" i="2"/>
  <c r="C583" i="2"/>
  <c r="H440" i="2"/>
  <c r="G440" i="2"/>
  <c r="J246" i="2" l="1"/>
  <c r="J176" i="2"/>
  <c r="J104" i="2"/>
  <c r="J32" i="2"/>
  <c r="P527" i="2" l="1"/>
  <c r="P526" i="2"/>
  <c r="B527" i="2"/>
  <c r="B526" i="2"/>
  <c r="B525" i="2"/>
  <c r="P320" i="2" l="1"/>
  <c r="P319" i="2"/>
  <c r="B320" i="2"/>
  <c r="B319" i="2"/>
  <c r="B318" i="2"/>
  <c r="P248" i="2"/>
  <c r="P247" i="2"/>
  <c r="B248" i="2"/>
  <c r="B247" i="2"/>
  <c r="B246" i="2"/>
  <c r="B388" i="2"/>
  <c r="F119" i="2" l="1"/>
  <c r="G119" i="2"/>
  <c r="H119" i="2"/>
  <c r="C85" i="2"/>
  <c r="G493" i="2"/>
  <c r="G563" i="2"/>
  <c r="C563" i="2"/>
  <c r="D542" i="2"/>
  <c r="G542" i="2"/>
  <c r="E563" i="2"/>
  <c r="H542" i="2"/>
  <c r="F563" i="2"/>
  <c r="C542" i="2"/>
  <c r="F542" i="2"/>
  <c r="E542" i="2"/>
  <c r="D563" i="2"/>
  <c r="F508" i="2"/>
  <c r="C493" i="2"/>
  <c r="E508" i="2"/>
  <c r="F493" i="2"/>
  <c r="H508" i="2"/>
  <c r="D508" i="2"/>
  <c r="E493" i="2"/>
  <c r="G508" i="2"/>
  <c r="C508" i="2"/>
  <c r="D493" i="2"/>
  <c r="E506" i="2"/>
  <c r="D506" i="2"/>
  <c r="H468" i="2"/>
  <c r="D468" i="2"/>
  <c r="C506" i="2"/>
  <c r="G468" i="2"/>
  <c r="C468" i="2"/>
  <c r="F506" i="2"/>
  <c r="F468" i="2"/>
  <c r="E468" i="2"/>
  <c r="G375" i="2"/>
  <c r="G510" i="2"/>
  <c r="C510" i="2"/>
  <c r="F510" i="2"/>
  <c r="E510" i="2"/>
  <c r="H510" i="2"/>
  <c r="D510" i="2"/>
  <c r="C358" i="2"/>
  <c r="D358" i="2"/>
  <c r="E358" i="2"/>
  <c r="F426" i="2"/>
  <c r="F405" i="2"/>
  <c r="E286" i="2"/>
  <c r="C426" i="2"/>
  <c r="G426" i="2"/>
  <c r="C405" i="2"/>
  <c r="D426" i="2"/>
  <c r="D405" i="2"/>
  <c r="G405" i="2"/>
  <c r="C261" i="2"/>
  <c r="F301" i="2"/>
  <c r="E426" i="2"/>
  <c r="E405" i="2"/>
  <c r="H405" i="2"/>
  <c r="C371" i="2"/>
  <c r="G373" i="2"/>
  <c r="D375" i="2"/>
  <c r="H375" i="2"/>
  <c r="F261" i="2"/>
  <c r="F299" i="2"/>
  <c r="F333" i="2"/>
  <c r="G261" i="2"/>
  <c r="C333" i="2"/>
  <c r="G333" i="2"/>
  <c r="D371" i="2"/>
  <c r="D373" i="2"/>
  <c r="H373" i="2"/>
  <c r="E375" i="2"/>
  <c r="D333" i="2"/>
  <c r="H333" i="2"/>
  <c r="E371" i="2"/>
  <c r="E373" i="2"/>
  <c r="F375" i="2"/>
  <c r="E261" i="2"/>
  <c r="E299" i="2"/>
  <c r="E333" i="2"/>
  <c r="F371" i="2"/>
  <c r="F373" i="2"/>
  <c r="C375" i="2"/>
  <c r="F303" i="2"/>
  <c r="E303" i="2"/>
  <c r="D303" i="2"/>
  <c r="G303" i="2"/>
  <c r="C303" i="2"/>
  <c r="C301" i="2"/>
  <c r="G301" i="2"/>
  <c r="D261" i="2"/>
  <c r="C286" i="2"/>
  <c r="C299" i="2"/>
  <c r="D301" i="2"/>
  <c r="D286" i="2"/>
  <c r="D299" i="2"/>
  <c r="E301" i="2"/>
  <c r="E233" i="2"/>
  <c r="D191" i="2"/>
  <c r="F231" i="2"/>
  <c r="D216" i="2"/>
  <c r="F233" i="2"/>
  <c r="E216" i="2"/>
  <c r="C233" i="2"/>
  <c r="H233" i="2"/>
  <c r="F229" i="2"/>
  <c r="D233" i="2"/>
  <c r="G233" i="2"/>
  <c r="F191" i="2"/>
  <c r="F216" i="2"/>
  <c r="C216" i="2"/>
  <c r="G216" i="2"/>
  <c r="E191" i="2"/>
  <c r="D144" i="2"/>
  <c r="E144" i="2"/>
  <c r="C144" i="2"/>
  <c r="G448" i="2" l="1"/>
  <c r="C448" i="2"/>
  <c r="E446" i="2"/>
  <c r="D448" i="2"/>
  <c r="F448" i="2"/>
  <c r="D446" i="2"/>
  <c r="E448" i="2"/>
  <c r="G446" i="2"/>
  <c r="C446" i="2"/>
  <c r="F446" i="2"/>
  <c r="I85" i="2"/>
  <c r="G85" i="2"/>
  <c r="H85" i="2"/>
  <c r="G491" i="2"/>
  <c r="E561" i="2"/>
  <c r="D561" i="2"/>
  <c r="G561" i="2"/>
  <c r="C561" i="2"/>
  <c r="F561" i="2"/>
  <c r="I371" i="2"/>
  <c r="I506" i="2"/>
  <c r="H506" i="2"/>
  <c r="G506" i="2"/>
  <c r="G299" i="2"/>
  <c r="G371" i="2"/>
  <c r="H229" i="2"/>
  <c r="G229" i="2"/>
  <c r="H299" i="2"/>
  <c r="E491" i="2"/>
  <c r="D491" i="2"/>
  <c r="I472" i="2"/>
  <c r="E472" i="2"/>
  <c r="C491" i="2"/>
  <c r="H472" i="2"/>
  <c r="D472" i="2"/>
  <c r="G472" i="2"/>
  <c r="F472" i="2"/>
  <c r="F491" i="2"/>
  <c r="C472" i="2"/>
  <c r="J472" i="2"/>
  <c r="E163" i="2"/>
  <c r="G512" i="2"/>
  <c r="F512" i="2"/>
  <c r="E512" i="2"/>
  <c r="H371" i="2"/>
  <c r="F163" i="2"/>
  <c r="I229" i="2"/>
  <c r="C356" i="2"/>
  <c r="D356" i="2"/>
  <c r="G424" i="2"/>
  <c r="C424" i="2"/>
  <c r="F424" i="2"/>
  <c r="E424" i="2"/>
  <c r="D424" i="2"/>
  <c r="G235" i="2"/>
  <c r="C235" i="2"/>
  <c r="D235" i="2"/>
  <c r="F235" i="2"/>
  <c r="C337" i="2"/>
  <c r="J337" i="2"/>
  <c r="F337" i="2"/>
  <c r="I337" i="2"/>
  <c r="E337" i="2"/>
  <c r="D337" i="2"/>
  <c r="G377" i="2"/>
  <c r="F377" i="2"/>
  <c r="I265" i="2"/>
  <c r="G265" i="2"/>
  <c r="C265" i="2"/>
  <c r="H265" i="2"/>
  <c r="E284" i="2"/>
  <c r="F265" i="2"/>
  <c r="D284" i="2"/>
  <c r="E265" i="2"/>
  <c r="C284" i="2"/>
  <c r="D265" i="2"/>
  <c r="E235" i="2"/>
  <c r="F305" i="2"/>
  <c r="E305" i="2"/>
  <c r="D214" i="2"/>
  <c r="E214" i="2"/>
  <c r="G214" i="2"/>
  <c r="C214" i="2"/>
  <c r="F214" i="2"/>
  <c r="F195" i="2"/>
  <c r="H195" i="2"/>
  <c r="J195" i="2"/>
  <c r="G195" i="2"/>
  <c r="C142" i="2"/>
  <c r="E142" i="2"/>
  <c r="D142" i="2"/>
  <c r="B104" i="2" l="1"/>
  <c r="B105" i="2"/>
  <c r="P105" i="2"/>
  <c r="B106" i="2"/>
  <c r="P106" i="2"/>
  <c r="B176" i="2"/>
  <c r="B177" i="2"/>
  <c r="P177" i="2"/>
  <c r="B178" i="2"/>
  <c r="P178" i="2"/>
  <c r="B389" i="2"/>
  <c r="P389" i="2"/>
  <c r="B390" i="2"/>
  <c r="P390" i="2"/>
  <c r="B453" i="2"/>
  <c r="B454" i="2"/>
  <c r="P454" i="2"/>
  <c r="B455" i="2"/>
  <c r="P455" i="2"/>
  <c r="B32" i="2"/>
  <c r="B33" i="2"/>
  <c r="P33" i="2"/>
  <c r="B34" i="2"/>
  <c r="P34" i="2"/>
  <c r="C119" i="2" l="1"/>
  <c r="E119" i="2"/>
  <c r="D119" i="2"/>
  <c r="F89" i="2"/>
  <c r="D89" i="2"/>
  <c r="G89" i="2"/>
  <c r="H89" i="2"/>
  <c r="E89" i="2"/>
  <c r="C89" i="2"/>
  <c r="E229" i="2"/>
  <c r="E47" i="2"/>
  <c r="F47" i="2"/>
  <c r="D47" i="2"/>
  <c r="G47" i="2"/>
  <c r="C47" i="2"/>
  <c r="C229" i="2"/>
  <c r="C161" i="2"/>
  <c r="G161" i="2"/>
  <c r="D161" i="2"/>
  <c r="H161" i="2"/>
  <c r="E161" i="2"/>
  <c r="F161" i="2"/>
  <c r="C191" i="2"/>
  <c r="G191" i="2"/>
  <c r="H191" i="2"/>
  <c r="D229" i="2"/>
  <c r="H428" i="2" l="1"/>
  <c r="D428" i="2"/>
  <c r="G428" i="2"/>
  <c r="C428" i="2"/>
  <c r="F428" i="2"/>
  <c r="E428" i="2"/>
  <c r="E565" i="2"/>
  <c r="D565" i="2"/>
  <c r="C565" i="2"/>
  <c r="E516" i="2"/>
  <c r="F514" i="2"/>
  <c r="G482" i="2"/>
  <c r="D516" i="2"/>
  <c r="E514" i="2"/>
  <c r="F516" i="2"/>
  <c r="C514" i="2"/>
  <c r="G516" i="2"/>
  <c r="C516" i="2"/>
  <c r="D514" i="2"/>
  <c r="G514" i="2"/>
  <c r="C546" i="2"/>
  <c r="E546" i="2"/>
  <c r="F546" i="2"/>
  <c r="D546" i="2"/>
  <c r="D532" i="2"/>
  <c r="D569" i="2"/>
  <c r="C532" i="2"/>
  <c r="E532" i="2"/>
  <c r="C569" i="2"/>
  <c r="F532" i="2"/>
  <c r="F569" i="2"/>
  <c r="E569" i="2"/>
  <c r="H559" i="2"/>
  <c r="D559" i="2"/>
  <c r="F559" i="2"/>
  <c r="G559" i="2"/>
  <c r="C559" i="2"/>
  <c r="E559" i="2"/>
  <c r="C482" i="2"/>
  <c r="F552" i="2"/>
  <c r="E552" i="2"/>
  <c r="D482" i="2"/>
  <c r="F482" i="2"/>
  <c r="E482" i="2"/>
  <c r="D552" i="2"/>
  <c r="C552" i="2"/>
  <c r="G552" i="2"/>
  <c r="D534" i="2"/>
  <c r="F534" i="2"/>
  <c r="E534" i="2"/>
  <c r="C534" i="2"/>
  <c r="G489" i="2"/>
  <c r="D462" i="2"/>
  <c r="C462" i="2"/>
  <c r="F462" i="2"/>
  <c r="E462" i="2"/>
  <c r="D499" i="2"/>
  <c r="C499" i="2"/>
  <c r="D460" i="2"/>
  <c r="F499" i="2"/>
  <c r="C460" i="2"/>
  <c r="E499" i="2"/>
  <c r="F460" i="2"/>
  <c r="E460" i="2"/>
  <c r="D489" i="2"/>
  <c r="C489" i="2"/>
  <c r="F489" i="2"/>
  <c r="E489" i="2"/>
  <c r="D476" i="2"/>
  <c r="C476" i="2"/>
  <c r="F476" i="2"/>
  <c r="E476" i="2"/>
  <c r="G495" i="2"/>
  <c r="C495" i="2"/>
  <c r="F495" i="2"/>
  <c r="H495" i="2"/>
  <c r="D495" i="2"/>
  <c r="E495" i="2"/>
  <c r="F364" i="2"/>
  <c r="C364" i="2"/>
  <c r="E364" i="2"/>
  <c r="D364" i="2"/>
  <c r="F354" i="2"/>
  <c r="G354" i="2"/>
  <c r="C354" i="2"/>
  <c r="E354" i="2"/>
  <c r="D354" i="2"/>
  <c r="E360" i="2"/>
  <c r="F360" i="2"/>
  <c r="D360" i="2"/>
  <c r="G360" i="2"/>
  <c r="C360" i="2"/>
  <c r="F422" i="2"/>
  <c r="C422" i="2"/>
  <c r="E422" i="2"/>
  <c r="G422" i="2"/>
  <c r="H422" i="2"/>
  <c r="D422" i="2"/>
  <c r="F432" i="2"/>
  <c r="C432" i="2"/>
  <c r="E432" i="2"/>
  <c r="D432" i="2"/>
  <c r="C409" i="2"/>
  <c r="F409" i="2"/>
  <c r="E409" i="2"/>
  <c r="D409" i="2"/>
  <c r="E415" i="2"/>
  <c r="D415" i="2"/>
  <c r="G415" i="2"/>
  <c r="C415" i="2"/>
  <c r="F415" i="2"/>
  <c r="C395" i="2"/>
  <c r="C325" i="2"/>
  <c r="F395" i="2"/>
  <c r="D325" i="2"/>
  <c r="E395" i="2"/>
  <c r="E325" i="2"/>
  <c r="D395" i="2"/>
  <c r="F325" i="2"/>
  <c r="C397" i="2"/>
  <c r="C327" i="2"/>
  <c r="F397" i="2"/>
  <c r="D327" i="2"/>
  <c r="E397" i="2"/>
  <c r="E327" i="2"/>
  <c r="D397" i="2"/>
  <c r="F327" i="2"/>
  <c r="E255" i="2"/>
  <c r="F255" i="2"/>
  <c r="C255" i="2"/>
  <c r="D255" i="2"/>
  <c r="E341" i="2"/>
  <c r="D341" i="2"/>
  <c r="C341" i="2"/>
  <c r="E253" i="2"/>
  <c r="F253" i="2"/>
  <c r="C253" i="2"/>
  <c r="D253" i="2"/>
  <c r="G381" i="2"/>
  <c r="C381" i="2"/>
  <c r="D379" i="2"/>
  <c r="E347" i="2"/>
  <c r="F381" i="2"/>
  <c r="G379" i="2"/>
  <c r="C379" i="2"/>
  <c r="D347" i="2"/>
  <c r="E381" i="2"/>
  <c r="F379" i="2"/>
  <c r="G347" i="2"/>
  <c r="C347" i="2"/>
  <c r="D381" i="2"/>
  <c r="E379" i="2"/>
  <c r="E292" i="2"/>
  <c r="D292" i="2"/>
  <c r="C292" i="2"/>
  <c r="F292" i="2"/>
  <c r="E282" i="2"/>
  <c r="D282" i="2"/>
  <c r="C282" i="2"/>
  <c r="E309" i="2"/>
  <c r="F307" i="2"/>
  <c r="G275" i="2"/>
  <c r="C275" i="2"/>
  <c r="D309" i="2"/>
  <c r="F309" i="2"/>
  <c r="E307" i="2"/>
  <c r="F275" i="2"/>
  <c r="C309" i="2"/>
  <c r="G309" i="2"/>
  <c r="D307" i="2"/>
  <c r="E275" i="2"/>
  <c r="G307" i="2"/>
  <c r="C307" i="2"/>
  <c r="D275" i="2"/>
  <c r="D288" i="2"/>
  <c r="E288" i="2"/>
  <c r="G288" i="2"/>
  <c r="C288" i="2"/>
  <c r="F288" i="2"/>
  <c r="E269" i="2"/>
  <c r="D269" i="2"/>
  <c r="C269" i="2"/>
  <c r="F269" i="2"/>
  <c r="F205" i="2"/>
  <c r="G239" i="2"/>
  <c r="C239" i="2"/>
  <c r="D237" i="2"/>
  <c r="E167" i="2"/>
  <c r="F165" i="2"/>
  <c r="G205" i="2"/>
  <c r="C205" i="2"/>
  <c r="E237" i="2"/>
  <c r="G165" i="2"/>
  <c r="C165" i="2"/>
  <c r="E205" i="2"/>
  <c r="F239" i="2"/>
  <c r="G237" i="2"/>
  <c r="C237" i="2"/>
  <c r="F167" i="2"/>
  <c r="E165" i="2"/>
  <c r="D205" i="2"/>
  <c r="E239" i="2"/>
  <c r="F237" i="2"/>
  <c r="C167" i="2"/>
  <c r="G167" i="2"/>
  <c r="D165" i="2"/>
  <c r="D239" i="2"/>
  <c r="D167" i="2"/>
  <c r="G218" i="2"/>
  <c r="C218" i="2"/>
  <c r="D218" i="2"/>
  <c r="F218" i="2"/>
  <c r="E218" i="2"/>
  <c r="F212" i="2"/>
  <c r="H212" i="2"/>
  <c r="C212" i="2"/>
  <c r="E212" i="2"/>
  <c r="D212" i="2"/>
  <c r="G212" i="2"/>
  <c r="E222" i="2"/>
  <c r="D222" i="2"/>
  <c r="C222" i="2"/>
  <c r="F222" i="2"/>
  <c r="C185" i="2"/>
  <c r="C41" i="2"/>
  <c r="E185" i="2"/>
  <c r="E41" i="2"/>
  <c r="F185" i="2"/>
  <c r="D41" i="2"/>
  <c r="D185" i="2"/>
  <c r="F41" i="2"/>
  <c r="D127" i="2"/>
  <c r="C199" i="2"/>
  <c r="E199" i="2"/>
  <c r="F199" i="2"/>
  <c r="D199" i="2"/>
  <c r="C183" i="2"/>
  <c r="C111" i="2"/>
  <c r="D183" i="2"/>
  <c r="F111" i="2"/>
  <c r="F183" i="2"/>
  <c r="D111" i="2"/>
  <c r="E183" i="2"/>
  <c r="E111" i="2"/>
  <c r="D159" i="2"/>
  <c r="I157" i="2"/>
  <c r="G157" i="2"/>
  <c r="H157" i="2"/>
  <c r="F140" i="2"/>
  <c r="D140" i="2"/>
  <c r="E68" i="2"/>
  <c r="D68" i="2"/>
  <c r="G140" i="2"/>
  <c r="H140" i="2"/>
  <c r="G68" i="2"/>
  <c r="F133" i="2"/>
  <c r="E133" i="2"/>
  <c r="D133" i="2"/>
  <c r="G133" i="2"/>
  <c r="C133" i="2"/>
  <c r="F113" i="2"/>
  <c r="C113" i="2"/>
  <c r="E113" i="2"/>
  <c r="D113" i="2"/>
  <c r="D39" i="2"/>
  <c r="E39" i="2"/>
  <c r="F39" i="2"/>
  <c r="E95" i="2"/>
  <c r="D95" i="2"/>
  <c r="F95" i="2"/>
  <c r="G95" i="2"/>
  <c r="C95" i="2"/>
  <c r="C140" i="2"/>
  <c r="E140" i="2"/>
  <c r="D91" i="2"/>
  <c r="C91" i="2"/>
  <c r="E91" i="2"/>
  <c r="F55" i="2"/>
  <c r="E55" i="2"/>
  <c r="D55" i="2"/>
  <c r="F87" i="2"/>
  <c r="G87" i="2"/>
  <c r="E87" i="2"/>
  <c r="D87" i="2"/>
  <c r="H231" i="2"/>
  <c r="G231" i="2"/>
  <c r="E159" i="2"/>
  <c r="F61" i="2"/>
  <c r="G61" i="2"/>
  <c r="D61" i="2"/>
  <c r="C61" i="2"/>
  <c r="E61" i="2"/>
  <c r="E78" i="2"/>
  <c r="D78" i="2"/>
  <c r="C78" i="2"/>
  <c r="F78" i="2"/>
  <c r="E146" i="2"/>
  <c r="C74" i="2"/>
  <c r="C55" i="2"/>
  <c r="D93" i="2"/>
  <c r="G93" i="2"/>
  <c r="C93" i="2"/>
  <c r="F93" i="2"/>
  <c r="E93" i="2"/>
  <c r="C231" i="2"/>
  <c r="C87" i="2"/>
  <c r="C72" i="2"/>
  <c r="C146" i="2"/>
  <c r="H146" i="2"/>
  <c r="F159" i="2"/>
  <c r="D231" i="2"/>
  <c r="G159" i="2"/>
  <c r="C159" i="2"/>
  <c r="E231" i="2"/>
  <c r="H159" i="2"/>
  <c r="C127" i="2"/>
  <c r="E127" i="2"/>
  <c r="F146" i="2"/>
  <c r="G146" i="2"/>
  <c r="F127" i="2"/>
  <c r="D146" i="2"/>
  <c r="F150" i="2"/>
  <c r="E150" i="2"/>
  <c r="C150" i="2"/>
  <c r="D150" i="2"/>
  <c r="G201" i="2" l="1"/>
  <c r="C201" i="2"/>
  <c r="D201" i="2"/>
  <c r="F201" i="2"/>
  <c r="E201" i="2"/>
  <c r="C57" i="2"/>
  <c r="E567" i="2"/>
  <c r="G548" i="2"/>
  <c r="D497" i="2"/>
  <c r="E478" i="2"/>
  <c r="F430" i="2"/>
  <c r="F411" i="2"/>
  <c r="E362" i="2"/>
  <c r="G290" i="2"/>
  <c r="C290" i="2"/>
  <c r="D220" i="2"/>
  <c r="E271" i="2"/>
  <c r="G76" i="2"/>
  <c r="C76" i="2"/>
  <c r="D567" i="2"/>
  <c r="G497" i="2"/>
  <c r="C497" i="2"/>
  <c r="E430" i="2"/>
  <c r="G411" i="2"/>
  <c r="E343" i="2"/>
  <c r="G220" i="2"/>
  <c r="C220" i="2"/>
  <c r="D271" i="2"/>
  <c r="F76" i="2"/>
  <c r="G567" i="2"/>
  <c r="G478" i="2"/>
  <c r="E290" i="2"/>
  <c r="C271" i="2"/>
  <c r="E76" i="2"/>
  <c r="F567" i="2"/>
  <c r="F548" i="2"/>
  <c r="F478" i="2"/>
  <c r="C430" i="2"/>
  <c r="G343" i="2"/>
  <c r="C343" i="2"/>
  <c r="D290" i="2"/>
  <c r="F271" i="2"/>
  <c r="D76" i="2"/>
  <c r="D478" i="2"/>
  <c r="D362" i="2"/>
  <c r="F290" i="2"/>
  <c r="C567" i="2"/>
  <c r="F497" i="2"/>
  <c r="C478" i="2"/>
  <c r="D430" i="2"/>
  <c r="G362" i="2"/>
  <c r="C362" i="2"/>
  <c r="D343" i="2"/>
  <c r="F220" i="2"/>
  <c r="G271" i="2"/>
  <c r="E497" i="2"/>
  <c r="G430" i="2"/>
  <c r="F362" i="2"/>
  <c r="E220" i="2"/>
  <c r="G474" i="2"/>
  <c r="G544" i="2"/>
  <c r="C544" i="2"/>
  <c r="E544" i="2"/>
  <c r="F544" i="2"/>
  <c r="D544" i="2"/>
  <c r="H544" i="2"/>
  <c r="E548" i="2"/>
  <c r="D548" i="2"/>
  <c r="C548" i="2"/>
  <c r="F474" i="2"/>
  <c r="E474" i="2"/>
  <c r="C474" i="2"/>
  <c r="D474" i="2"/>
  <c r="D339" i="2"/>
  <c r="E339" i="2"/>
  <c r="C339" i="2"/>
  <c r="E407" i="2"/>
  <c r="H407" i="2"/>
  <c r="D407" i="2"/>
  <c r="F407" i="2"/>
  <c r="G407" i="2"/>
  <c r="C407" i="2"/>
  <c r="D411" i="2"/>
  <c r="E411" i="2"/>
  <c r="C411" i="2"/>
  <c r="C267" i="2"/>
  <c r="D267" i="2"/>
  <c r="F267" i="2"/>
  <c r="E267" i="2"/>
  <c r="G267" i="2"/>
  <c r="G129" i="2"/>
  <c r="E197" i="2"/>
  <c r="G197" i="2"/>
  <c r="H197" i="2"/>
  <c r="D197" i="2"/>
  <c r="C197" i="2"/>
  <c r="F197" i="2"/>
  <c r="F148" i="2"/>
  <c r="C148" i="2"/>
  <c r="E148" i="2"/>
  <c r="D148" i="2"/>
  <c r="G148" i="2"/>
  <c r="D53" i="2"/>
  <c r="G53" i="2"/>
  <c r="F53" i="2"/>
  <c r="J123" i="2"/>
  <c r="D129" i="2"/>
  <c r="F129" i="2"/>
  <c r="E129" i="2"/>
  <c r="C129" i="2"/>
  <c r="I51" i="2"/>
  <c r="E51" i="2"/>
  <c r="H51" i="2"/>
  <c r="D51" i="2"/>
  <c r="F51" i="2"/>
  <c r="G51" i="2"/>
  <c r="D123" i="2"/>
  <c r="D195" i="2"/>
  <c r="C70" i="2"/>
  <c r="C51" i="2"/>
  <c r="C195" i="2"/>
  <c r="I195" i="2"/>
  <c r="E195" i="2"/>
  <c r="G123" i="2"/>
  <c r="C53" i="2"/>
  <c r="D125" i="2"/>
  <c r="C125" i="2"/>
  <c r="I123" i="2"/>
  <c r="C123" i="2"/>
  <c r="E125" i="2"/>
  <c r="F123" i="2"/>
  <c r="E123" i="2"/>
  <c r="H123" i="2"/>
</calcChain>
</file>

<file path=xl/sharedStrings.xml><?xml version="1.0" encoding="utf-8"?>
<sst xmlns="http://schemas.openxmlformats.org/spreadsheetml/2006/main" count="1136" uniqueCount="150">
  <si>
    <t>KG</t>
  </si>
  <si>
    <t>SxR</t>
  </si>
  <si>
    <t>Triceps</t>
  </si>
  <si>
    <t>10-20</t>
  </si>
  <si>
    <t>6 - 8</t>
  </si>
  <si>
    <t xml:space="preserve">Markløft </t>
  </si>
  <si>
    <t>Benkpress</t>
  </si>
  <si>
    <t>Styrkeløftknebøy</t>
  </si>
  <si>
    <t>ML</t>
  </si>
  <si>
    <t>BP</t>
  </si>
  <si>
    <t>KB</t>
  </si>
  <si>
    <t>8 - 10</t>
  </si>
  <si>
    <t>Chins med tilleggsvekt</t>
  </si>
  <si>
    <t>vanlig</t>
  </si>
  <si>
    <t>supersett</t>
  </si>
  <si>
    <t>grep</t>
  </si>
  <si>
    <t>smalt</t>
  </si>
  <si>
    <t>10 - 15</t>
  </si>
  <si>
    <t>Rygghev med vekt</t>
  </si>
  <si>
    <t>40 - 50</t>
  </si>
  <si>
    <t>60 - 70</t>
  </si>
  <si>
    <t>75 - 85</t>
  </si>
  <si>
    <t>100 - 120</t>
  </si>
  <si>
    <t>80 - 90</t>
  </si>
  <si>
    <t>60 - 80</t>
  </si>
  <si>
    <t>Rykknebøy</t>
  </si>
  <si>
    <t>70 - 80</t>
  </si>
  <si>
    <t>Styrkeløftknebøy med knebind</t>
  </si>
  <si>
    <t>100 - 130</t>
  </si>
  <si>
    <t>%</t>
  </si>
  <si>
    <t>Total</t>
  </si>
  <si>
    <t>Datum</t>
  </si>
  <si>
    <t>Navn</t>
  </si>
  <si>
    <t>NORGES STYRKELØFTFORBUND</t>
  </si>
  <si>
    <t xml:space="preserve">Utarbeidet av Dietmar Wolf - Utdanningskonsulent i NSF </t>
  </si>
  <si>
    <t>Sek</t>
  </si>
  <si>
    <t>2. Forskjellige mageøvelser, bytt mellom de forskjellige treningsdagene</t>
  </si>
  <si>
    <t>1. Forskjellige plankeøvelser, bytt mellom de forskjellige treningsdagene</t>
  </si>
  <si>
    <t>Reps</t>
  </si>
  <si>
    <t>x</t>
  </si>
  <si>
    <t>1.uke Mandag</t>
  </si>
  <si>
    <t>2.uke Mandag</t>
  </si>
  <si>
    <t>3.uke Mandag</t>
  </si>
  <si>
    <t>4.uke Mandag</t>
  </si>
  <si>
    <t>5.uke Mandag</t>
  </si>
  <si>
    <t>1.uke Fredag</t>
  </si>
  <si>
    <t>2.uke Fredag</t>
  </si>
  <si>
    <t>3.uke Fredag</t>
  </si>
  <si>
    <t>4.uke Fredag</t>
  </si>
  <si>
    <t>5.uke Fredag</t>
  </si>
  <si>
    <t>Franskpress, stangen senkes bak hodet</t>
  </si>
  <si>
    <t>5x7</t>
  </si>
  <si>
    <t>Øvelser</t>
  </si>
  <si>
    <t>Knebøy nakke, sakte nedover,</t>
  </si>
  <si>
    <t>gummistrikk kan brukes til hjelp (rundt kneet)</t>
  </si>
  <si>
    <t>med Sling Shot eller gummistrikk 8'er form, til lav kloss med stopp</t>
  </si>
  <si>
    <r>
      <t>med Sling Shot eller gummistrikk 8'er form,</t>
    </r>
    <r>
      <rPr>
        <sz val="10"/>
        <color rgb="FFFF0000"/>
        <rFont val="Arial"/>
        <family val="2"/>
      </rPr>
      <t xml:space="preserve"> til lav kloss med stopp</t>
    </r>
  </si>
  <si>
    <t>Benkpress smalt grep med lang stopp,</t>
  </si>
  <si>
    <t>mediumbredt grep, sakte nedoverbevegelse 4 - 5 sek</t>
  </si>
  <si>
    <t>føttene opp</t>
  </si>
  <si>
    <t>Benkpress mediumbredt grep med stopp,</t>
  </si>
  <si>
    <t>Trapezdrag (Shrugs) med stang,</t>
  </si>
  <si>
    <t>Benkpress med stopp</t>
  </si>
  <si>
    <t>+1-2 Reps i tillegg</t>
  </si>
  <si>
    <t>**</t>
  </si>
  <si>
    <t>92,5 - 97,5</t>
  </si>
  <si>
    <t>90 - 97,5</t>
  </si>
  <si>
    <t>stangeplassering på den nedre delen av brystet</t>
  </si>
  <si>
    <t>6.uke Mandag</t>
  </si>
  <si>
    <t>6.uke Fredag</t>
  </si>
  <si>
    <t>7.uke Mandag</t>
  </si>
  <si>
    <t>7.uke Fredag</t>
  </si>
  <si>
    <r>
      <t>stangeplassering på den nedre delen av brystet,</t>
    </r>
    <r>
      <rPr>
        <sz val="10"/>
        <color rgb="FFFF0000"/>
        <rFont val="Arial"/>
        <family val="2"/>
      </rPr>
      <t xml:space="preserve"> '- 1 rep</t>
    </r>
  </si>
  <si>
    <r>
      <t>føttene opp,</t>
    </r>
    <r>
      <rPr>
        <sz val="10"/>
        <color rgb="FFFF0000"/>
        <rFont val="Arial"/>
        <family val="2"/>
      </rPr>
      <t xml:space="preserve"> '- 1 rep</t>
    </r>
  </si>
  <si>
    <r>
      <t xml:space="preserve">med Sling Shot eller gummistrikk 8'er form, </t>
    </r>
    <r>
      <rPr>
        <sz val="10"/>
        <color rgb="FFFF0000"/>
        <rFont val="Arial"/>
        <family val="2"/>
      </rPr>
      <t>til lav kloss med stopp</t>
    </r>
  </si>
  <si>
    <t>5x5</t>
  </si>
  <si>
    <t>8.uke Mandag</t>
  </si>
  <si>
    <t>8.uke Fredag</t>
  </si>
  <si>
    <t>med 2 sek. stopp i bunn/dyp sittestilling/dynamisk oppover</t>
  </si>
  <si>
    <t xml:space="preserve">Styrkeløftknebøy </t>
  </si>
  <si>
    <t>Kal_uke 1</t>
  </si>
  <si>
    <t>Kal_uke 2</t>
  </si>
  <si>
    <t>Kal_uke 3</t>
  </si>
  <si>
    <t>Kal_uke 4</t>
  </si>
  <si>
    <t>Kal_uke 5</t>
  </si>
  <si>
    <t>Kal_uke 6</t>
  </si>
  <si>
    <t>Kal_uke 7</t>
  </si>
  <si>
    <t>Kal_uke 8</t>
  </si>
  <si>
    <t>Frontknebøy med eller uten stop/Knebøy nakke med stopp</t>
  </si>
  <si>
    <t>Oppvarming på Mandag, Onsdag, Fredag</t>
  </si>
  <si>
    <t>Mondag&amp;Onsdag</t>
  </si>
  <si>
    <t>1.uke Onsdag</t>
  </si>
  <si>
    <t>2.uke Onsdag</t>
  </si>
  <si>
    <t>3.uke Onsdag</t>
  </si>
  <si>
    <t>4.uke Onsdag</t>
  </si>
  <si>
    <t>6.uke Onsdag</t>
  </si>
  <si>
    <t>7.uke Onsdag</t>
  </si>
  <si>
    <t>8.uke Onsdag</t>
  </si>
  <si>
    <t>+ 1 Rep i tillegg</t>
  </si>
  <si>
    <t>føttene opp, sakte nedover, stangeplassering på den nedre delen av brystet</t>
  </si>
  <si>
    <t>Belastningsintervall, se veiledning</t>
  </si>
  <si>
    <t>Sumo- eller vanlig markløft</t>
  </si>
  <si>
    <t>mediumbredt grep</t>
  </si>
  <si>
    <t>medium</t>
  </si>
  <si>
    <t>Bevegelseshastighet, sakte opp - ned, Tirsdag&amp;Fredag</t>
  </si>
  <si>
    <t>Markløft stående på en 4 - 5 cm kloss, startstilling: hofte lav sittestilling,</t>
  </si>
  <si>
    <t>Mål</t>
  </si>
  <si>
    <t>Lattrowing stang liggende på benk/eller stående med normal/omvendt grep</t>
  </si>
  <si>
    <t xml:space="preserve">Knebøy sakte ned - oppover 6 - 8 sek, 3/3 sek. eller 4/4 sek. </t>
  </si>
  <si>
    <t xml:space="preserve">Benkpress med smalt bredt sakte ned - oppover 6 - 8 sek,  3/3 sek. eller 4/4 sek. </t>
  </si>
  <si>
    <t xml:space="preserve">Markløft sakte opp - nedover, normal/mediumbredt grep, 6 - 8 sek,  3/3 sek. eller 4/4 sek. </t>
  </si>
  <si>
    <t>Stifflegdeadlift på kloss,</t>
  </si>
  <si>
    <t>Giantsett</t>
  </si>
  <si>
    <t>Chins med eller uten tilleggsvekt</t>
  </si>
  <si>
    <t>10 - 60</t>
  </si>
  <si>
    <t>5.uke Onsdag</t>
  </si>
  <si>
    <t>Benkpress med Sling Shot eller gummistrikk 8'er form/til brystet eller lav kloss</t>
  </si>
  <si>
    <t>Frontpress med stang</t>
  </si>
  <si>
    <t>35 - 45</t>
  </si>
  <si>
    <t xml:space="preserve">Treningsopplegg 3 dager per uke </t>
  </si>
  <si>
    <t>Nakkepress med stang (stangen senkes kun ned til ørens nedre del)</t>
  </si>
  <si>
    <t>Good Morning/Trapez</t>
  </si>
  <si>
    <t>Benkpress smalt grep i power rack på pinnene</t>
  </si>
  <si>
    <t>Knebøy nakke i power rack på pinnene/eller til kloss</t>
  </si>
  <si>
    <t>Wallsquat med gummistrikk på strake armer</t>
  </si>
  <si>
    <t>Benkpress til lav kloss (2 - 3 cm høy) med stopp</t>
  </si>
  <si>
    <t>sakte opp- nedoverbevegelse</t>
  </si>
  <si>
    <t xml:space="preserve">Markløft fra kloss (startposisjon 3 - 4 cm under kneskålen) eller med gummistrikker festet </t>
  </si>
  <si>
    <t>øverst i power rack, gummistrikkene slipper opp noen cm under kneskålen</t>
  </si>
  <si>
    <t>Lattrowing med manual på benk, høyre eller venstre kne på benken, med stopp på toppen</t>
  </si>
  <si>
    <t>f. eks. venstre/høyre side, 6 reps venstre/6 reps høyre, belastning fordelt på 2 manualer</t>
  </si>
  <si>
    <t>gummistrikkene skal slippe opp når lårene er i vannrett posisjon til gulvet</t>
  </si>
  <si>
    <t>Good mornings med stang</t>
  </si>
  <si>
    <r>
      <rPr>
        <sz val="10"/>
        <color rgb="FFFF0000"/>
        <rFont val="Arial"/>
        <family val="2"/>
      </rPr>
      <t>ELLER</t>
    </r>
    <r>
      <rPr>
        <sz val="10"/>
        <rFont val="Arial"/>
        <family val="2"/>
      </rPr>
      <t xml:space="preserve"> Lattrowing med stang, med stopp på toppen</t>
    </r>
  </si>
  <si>
    <t>Benkpress til kloss med smalt/mediumbredt grep/eller bredt grep</t>
  </si>
  <si>
    <t>Knebøy nakke</t>
  </si>
  <si>
    <t xml:space="preserve">Knebøy nakke </t>
  </si>
  <si>
    <t>Stifflegdeadlift på kloss, normal eller mediumbredt grep</t>
  </si>
  <si>
    <t>-1WDH</t>
  </si>
  <si>
    <t>30 - 50</t>
  </si>
  <si>
    <t>eller</t>
  </si>
  <si>
    <r>
      <t xml:space="preserve">Styrkeløftknebøy </t>
    </r>
    <r>
      <rPr>
        <sz val="10"/>
        <color rgb="FFFF0000"/>
        <rFont val="Arial"/>
        <family val="2"/>
      </rPr>
      <t>**med knebind</t>
    </r>
  </si>
  <si>
    <r>
      <rPr>
        <sz val="10"/>
        <color rgb="FFFF0000"/>
        <rFont val="Arial"/>
        <family val="2"/>
      </rPr>
      <t>ELLER</t>
    </r>
    <r>
      <rPr>
        <sz val="10"/>
        <rFont val="Arial"/>
        <family val="2"/>
      </rPr>
      <t xml:space="preserve"> Styrkeløftknebøy </t>
    </r>
    <r>
      <rPr>
        <sz val="10"/>
        <color rgb="FFFF0000"/>
        <rFont val="Arial"/>
        <family val="2"/>
      </rPr>
      <t xml:space="preserve">**med gummistrikker festet øverst i power rack, </t>
    </r>
  </si>
  <si>
    <t>Styrkeløftknebøy med gummistrikker festet øverst i power rack</t>
  </si>
  <si>
    <t>Markløft fra kloss (startposisjon 3 - 4 cm under kneskålen) eller fra bakken med gummistrikker festet øverst i power rack</t>
  </si>
  <si>
    <t>Rygghev med rett rygg, med stopp etter hver rep i 90 eller 45 grad posisjon</t>
  </si>
  <si>
    <t>Skråbenk mediumbredt grep</t>
  </si>
  <si>
    <t>Benkpress med manual 10 - 15 kg /eller vekt henger i gummistrikk på venstre og høyere side på stangen</t>
  </si>
  <si>
    <t>Frontpress med stang, stående eller sittende på en benk</t>
  </si>
  <si>
    <t>Benkpress, mediumbredt grep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</si>
</sst>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8"/>
      <color rgb="FFFF0000"/>
      <name val="Arial"/>
      <family val="2"/>
    </font>
    <font>
      <sz val="10"/>
      <color indexed="62"/>
      <name val="Arial"/>
      <family val="2"/>
    </font>
    <font>
      <sz val="8"/>
      <color rgb="FF0000FF"/>
      <name val="Arial"/>
      <family val="2"/>
    </font>
    <font>
      <u/>
      <sz val="10"/>
      <name val="Arial"/>
      <family val="2"/>
    </font>
    <font>
      <sz val="8"/>
      <color indexed="18"/>
      <name val="Arial"/>
      <family val="2"/>
    </font>
    <font>
      <sz val="10"/>
      <color theme="1"/>
      <name val="Arial"/>
      <family val="2"/>
    </font>
    <font>
      <sz val="6"/>
      <color indexed="10"/>
      <name val="Arial"/>
      <family val="2"/>
    </font>
    <font>
      <b/>
      <sz val="10"/>
      <name val="Arial"/>
      <family val="2"/>
    </font>
    <font>
      <sz val="10"/>
      <color rgb="FF00B0F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/>
    <xf numFmtId="164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</cellStyleXfs>
  <cellXfs count="211">
    <xf numFmtId="0" fontId="0" fillId="0" borderId="0" xfId="0"/>
    <xf numFmtId="164" fontId="1" fillId="0" borderId="0" xfId="1"/>
    <xf numFmtId="164" fontId="2" fillId="0" borderId="0" xfId="1" applyFont="1" applyAlignment="1">
      <alignment horizontal="center"/>
    </xf>
    <xf numFmtId="164" fontId="2" fillId="0" borderId="0" xfId="1" applyFont="1"/>
    <xf numFmtId="164" fontId="1" fillId="0" borderId="0" xfId="1" applyAlignment="1">
      <alignment horizontal="center"/>
    </xf>
    <xf numFmtId="164" fontId="2" fillId="0" borderId="1" xfId="1" applyFont="1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left"/>
    </xf>
    <xf numFmtId="164" fontId="2" fillId="0" borderId="2" xfId="1" applyFont="1" applyBorder="1" applyAlignment="1">
      <alignment horizontal="center"/>
    </xf>
    <xf numFmtId="164" fontId="1" fillId="0" borderId="3" xfId="1" applyBorder="1"/>
    <xf numFmtId="164" fontId="2" fillId="0" borderId="4" xfId="1" applyFont="1" applyBorder="1" applyAlignment="1">
      <alignment horizontal="center"/>
    </xf>
    <xf numFmtId="164" fontId="1" fillId="0" borderId="5" xfId="1" applyBorder="1"/>
    <xf numFmtId="1" fontId="3" fillId="0" borderId="3" xfId="1" applyNumberFormat="1" applyFont="1" applyBorder="1" applyAlignment="1">
      <alignment horizontal="center"/>
    </xf>
    <xf numFmtId="164" fontId="3" fillId="0" borderId="6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1" fillId="0" borderId="3" xfId="2" applyNumberFormat="1" applyBorder="1" applyAlignment="1">
      <alignment horizontal="left"/>
    </xf>
    <xf numFmtId="164" fontId="2" fillId="0" borderId="6" xfId="1" applyFont="1" applyBorder="1" applyAlignment="1">
      <alignment horizontal="center"/>
    </xf>
    <xf numFmtId="164" fontId="2" fillId="0" borderId="7" xfId="1" applyFont="1" applyBorder="1" applyAlignment="1">
      <alignment horizontal="center"/>
    </xf>
    <xf numFmtId="164" fontId="1" fillId="0" borderId="6" xfId="2" applyBorder="1"/>
    <xf numFmtId="164" fontId="2" fillId="0" borderId="3" xfId="1" applyFont="1" applyBorder="1" applyAlignment="1">
      <alignment horizontal="center"/>
    </xf>
    <xf numFmtId="164" fontId="5" fillId="0" borderId="3" xfId="2" applyFont="1" applyBorder="1"/>
    <xf numFmtId="1" fontId="3" fillId="0" borderId="4" xfId="1" applyNumberFormat="1" applyFont="1" applyBorder="1" applyAlignment="1">
      <alignment horizontal="center"/>
    </xf>
    <xf numFmtId="164" fontId="6" fillId="0" borderId="3" xfId="2" applyFont="1" applyBorder="1"/>
    <xf numFmtId="164" fontId="1" fillId="0" borderId="9" xfId="1" applyBorder="1"/>
    <xf numFmtId="1" fontId="2" fillId="2" borderId="3" xfId="1" applyNumberFormat="1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/>
    </xf>
    <xf numFmtId="1" fontId="2" fillId="4" borderId="3" xfId="1" applyNumberFormat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3" borderId="6" xfId="1" applyFont="1" applyFill="1" applyBorder="1" applyAlignment="1">
      <alignment horizontal="center"/>
    </xf>
    <xf numFmtId="164" fontId="2" fillId="4" borderId="6" xfId="1" applyFont="1" applyFill="1" applyBorder="1" applyAlignment="1">
      <alignment horizontal="center"/>
    </xf>
    <xf numFmtId="164" fontId="1" fillId="0" borderId="6" xfId="1" applyBorder="1"/>
    <xf numFmtId="164" fontId="2" fillId="0" borderId="4" xfId="1" applyFont="1" applyBorder="1"/>
    <xf numFmtId="164" fontId="8" fillId="0" borderId="3" xfId="1" applyFont="1" applyBorder="1"/>
    <xf numFmtId="164" fontId="1" fillId="0" borderId="2" xfId="1" applyBorder="1" applyAlignment="1">
      <alignment horizontal="center"/>
    </xf>
    <xf numFmtId="164" fontId="3" fillId="0" borderId="9" xfId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164" fontId="2" fillId="0" borderId="12" xfId="1" applyFont="1" applyBorder="1" applyAlignment="1">
      <alignment horizontal="center"/>
    </xf>
    <xf numFmtId="164" fontId="1" fillId="0" borderId="11" xfId="1" applyBorder="1"/>
    <xf numFmtId="164" fontId="1" fillId="0" borderId="3" xfId="2" applyBorder="1"/>
    <xf numFmtId="164" fontId="9" fillId="0" borderId="3" xfId="2" applyFont="1" applyBorder="1" applyAlignment="1">
      <alignment horizontal="left"/>
    </xf>
    <xf numFmtId="164" fontId="4" fillId="0" borderId="3" xfId="2" applyFont="1" applyBorder="1"/>
    <xf numFmtId="49" fontId="3" fillId="0" borderId="3" xfId="1" applyNumberFormat="1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164" fontId="4" fillId="0" borderId="3" xfId="1" applyFont="1" applyBorder="1"/>
    <xf numFmtId="164" fontId="4" fillId="0" borderId="6" xfId="1" applyFont="1" applyBorder="1"/>
    <xf numFmtId="164" fontId="1" fillId="0" borderId="4" xfId="1" applyBorder="1"/>
    <xf numFmtId="164" fontId="1" fillId="0" borderId="13" xfId="1" applyBorder="1" applyAlignment="1">
      <alignment horizontal="right"/>
    </xf>
    <xf numFmtId="164" fontId="10" fillId="0" borderId="7" xfId="1" applyFont="1" applyBorder="1" applyAlignment="1">
      <alignment horizontal="center"/>
    </xf>
    <xf numFmtId="164" fontId="8" fillId="0" borderId="11" xfId="1" applyFont="1" applyBorder="1"/>
    <xf numFmtId="164" fontId="1" fillId="0" borderId="11" xfId="2" applyBorder="1"/>
    <xf numFmtId="164" fontId="4" fillId="0" borderId="5" xfId="2" applyFont="1" applyBorder="1"/>
    <xf numFmtId="1" fontId="7" fillId="0" borderId="3" xfId="1" applyNumberFormat="1" applyFont="1" applyBorder="1" applyAlignment="1">
      <alignment horizontal="center"/>
    </xf>
    <xf numFmtId="164" fontId="7" fillId="0" borderId="6" xfId="1" applyFont="1" applyBorder="1" applyAlignment="1">
      <alignment horizontal="center"/>
    </xf>
    <xf numFmtId="164" fontId="3" fillId="0" borderId="2" xfId="1" applyFont="1" applyBorder="1" applyAlignment="1">
      <alignment horizontal="center"/>
    </xf>
    <xf numFmtId="164" fontId="3" fillId="0" borderId="7" xfId="1" applyFont="1" applyBorder="1" applyAlignment="1">
      <alignment horizontal="center"/>
    </xf>
    <xf numFmtId="164" fontId="1" fillId="0" borderId="2" xfId="1" applyBorder="1"/>
    <xf numFmtId="164" fontId="3" fillId="0" borderId="1" xfId="1" applyFont="1" applyBorder="1" applyAlignment="1">
      <alignment horizontal="center"/>
    </xf>
    <xf numFmtId="1" fontId="11" fillId="0" borderId="6" xfId="1" applyNumberFormat="1" applyFont="1" applyBorder="1" applyAlignment="1">
      <alignment horizontal="center"/>
    </xf>
    <xf numFmtId="164" fontId="4" fillId="0" borderId="11" xfId="1" applyFont="1" applyBorder="1"/>
    <xf numFmtId="164" fontId="1" fillId="0" borderId="4" xfId="1" applyBorder="1" applyAlignment="1">
      <alignment horizontal="right"/>
    </xf>
    <xf numFmtId="164" fontId="10" fillId="0" borderId="2" xfId="1" applyFont="1" applyBorder="1" applyAlignment="1">
      <alignment horizontal="center"/>
    </xf>
    <xf numFmtId="164" fontId="1" fillId="0" borderId="10" xfId="1" applyBorder="1"/>
    <xf numFmtId="164" fontId="1" fillId="0" borderId="8" xfId="1" applyBorder="1"/>
    <xf numFmtId="164" fontId="1" fillId="0" borderId="13" xfId="1" applyBorder="1"/>
    <xf numFmtId="164" fontId="1" fillId="0" borderId="7" xfId="1" applyBorder="1"/>
    <xf numFmtId="164" fontId="2" fillId="0" borderId="5" xfId="1" applyFont="1" applyBorder="1" applyAlignment="1">
      <alignment horizontal="center"/>
    </xf>
    <xf numFmtId="164" fontId="1" fillId="0" borderId="1" xfId="1" applyBorder="1"/>
    <xf numFmtId="164" fontId="5" fillId="0" borderId="11" xfId="2" applyFont="1" applyBorder="1"/>
    <xf numFmtId="1" fontId="7" fillId="0" borderId="5" xfId="1" applyNumberFormat="1" applyFont="1" applyBorder="1" applyAlignment="1">
      <alignment horizontal="center"/>
    </xf>
    <xf numFmtId="1" fontId="7" fillId="0" borderId="11" xfId="1" applyNumberFormat="1" applyFont="1" applyBorder="1" applyAlignment="1">
      <alignment horizontal="center"/>
    </xf>
    <xf numFmtId="164" fontId="7" fillId="0" borderId="15" xfId="1" applyFont="1" applyBorder="1" applyAlignment="1">
      <alignment horizontal="center"/>
    </xf>
    <xf numFmtId="164" fontId="2" fillId="0" borderId="0" xfId="1" applyFont="1" applyAlignment="1">
      <alignment horizontal="left"/>
    </xf>
    <xf numFmtId="164" fontId="16" fillId="0" borderId="0" xfId="1" applyFont="1" applyAlignment="1">
      <alignment horizontal="left"/>
    </xf>
    <xf numFmtId="164" fontId="1" fillId="0" borderId="0" xfId="1" applyBorder="1" applyAlignment="1">
      <alignment horizontal="center"/>
    </xf>
    <xf numFmtId="164" fontId="1" fillId="0" borderId="0" xfId="1" applyBorder="1"/>
    <xf numFmtId="164" fontId="1" fillId="0" borderId="1" xfId="1" applyBorder="1" applyAlignment="1">
      <alignment horizontal="right"/>
    </xf>
    <xf numFmtId="164" fontId="2" fillId="0" borderId="0" xfId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164" fontId="1" fillId="0" borderId="6" xfId="5" applyBorder="1"/>
    <xf numFmtId="164" fontId="2" fillId="0" borderId="7" xfId="5" applyFont="1" applyBorder="1" applyAlignment="1">
      <alignment horizontal="center"/>
    </xf>
    <xf numFmtId="164" fontId="2" fillId="0" borderId="6" xfId="5" applyFont="1" applyBorder="1" applyAlignment="1">
      <alignment horizontal="center"/>
    </xf>
    <xf numFmtId="1" fontId="1" fillId="0" borderId="3" xfId="5" applyNumberFormat="1" applyBorder="1" applyAlignment="1">
      <alignment horizontal="left"/>
    </xf>
    <xf numFmtId="164" fontId="2" fillId="0" borderId="2" xfId="5" applyFont="1" applyBorder="1" applyAlignment="1">
      <alignment horizontal="center"/>
    </xf>
    <xf numFmtId="1" fontId="2" fillId="0" borderId="3" xfId="5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0" fontId="1" fillId="0" borderId="6" xfId="0" applyFont="1" applyBorder="1"/>
    <xf numFmtId="1" fontId="2" fillId="0" borderId="0" xfId="5" applyNumberFormat="1" applyFont="1" applyBorder="1" applyAlignment="1">
      <alignment horizontal="center"/>
    </xf>
    <xf numFmtId="1" fontId="2" fillId="0" borderId="3" xfId="1" applyNumberFormat="1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164" fontId="1" fillId="0" borderId="7" xfId="1" applyBorder="1" applyAlignment="1">
      <alignment horizontal="center"/>
    </xf>
    <xf numFmtId="0" fontId="4" fillId="0" borderId="3" xfId="0" applyFont="1" applyBorder="1"/>
    <xf numFmtId="164" fontId="1" fillId="0" borderId="0" xfId="1" applyBorder="1" applyAlignment="1">
      <alignment horizontal="left"/>
    </xf>
    <xf numFmtId="1" fontId="11" fillId="0" borderId="0" xfId="1" applyNumberFormat="1" applyFont="1" applyBorder="1" applyAlignment="1">
      <alignment horizontal="left"/>
    </xf>
    <xf numFmtId="164" fontId="3" fillId="0" borderId="0" xfId="1" applyFont="1" applyBorder="1" applyAlignment="1">
      <alignment horizontal="left"/>
    </xf>
    <xf numFmtId="164" fontId="11" fillId="0" borderId="0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0" fontId="1" fillId="0" borderId="5" xfId="0" applyFont="1" applyBorder="1"/>
    <xf numFmtId="164" fontId="1" fillId="0" borderId="4" xfId="1" applyBorder="1" applyAlignment="1">
      <alignment horizontal="center"/>
    </xf>
    <xf numFmtId="1" fontId="2" fillId="0" borderId="2" xfId="5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4" fontId="4" fillId="0" borderId="9" xfId="1" applyFont="1" applyBorder="1" applyAlignment="1">
      <alignment horizontal="right"/>
    </xf>
    <xf numFmtId="164" fontId="4" fillId="0" borderId="11" xfId="1" applyFont="1" applyBorder="1" applyAlignment="1">
      <alignment horizontal="right"/>
    </xf>
    <xf numFmtId="0" fontId="1" fillId="7" borderId="8" xfId="0" applyFont="1" applyFill="1" applyBorder="1"/>
    <xf numFmtId="164" fontId="1" fillId="0" borderId="3" xfId="2" applyFont="1" applyBorder="1"/>
    <xf numFmtId="164" fontId="4" fillId="0" borderId="5" xfId="1" applyFont="1" applyBorder="1"/>
    <xf numFmtId="164" fontId="3" fillId="0" borderId="0" xfId="1" applyFont="1" applyBorder="1" applyAlignment="1">
      <alignment horizontal="center"/>
    </xf>
    <xf numFmtId="49" fontId="3" fillId="0" borderId="5" xfId="1" applyNumberFormat="1" applyFont="1" applyBorder="1" applyAlignment="1">
      <alignment horizontal="center"/>
    </xf>
    <xf numFmtId="164" fontId="1" fillId="0" borderId="5" xfId="2" applyBorder="1"/>
    <xf numFmtId="1" fontId="2" fillId="0" borderId="5" xfId="1" applyNumberFormat="1" applyFont="1" applyBorder="1" applyAlignment="1">
      <alignment horizontal="center"/>
    </xf>
    <xf numFmtId="164" fontId="7" fillId="0" borderId="0" xfId="1" applyFont="1" applyBorder="1" applyAlignment="1">
      <alignment horizontal="left"/>
    </xf>
    <xf numFmtId="164" fontId="1" fillId="0" borderId="5" xfId="2" applyFont="1" applyBorder="1"/>
    <xf numFmtId="164" fontId="5" fillId="0" borderId="5" xfId="2" applyFont="1" applyBorder="1"/>
    <xf numFmtId="164" fontId="5" fillId="0" borderId="0" xfId="1" applyFont="1" applyBorder="1"/>
    <xf numFmtId="1" fontId="7" fillId="2" borderId="3" xfId="1" applyNumberFormat="1" applyFont="1" applyFill="1" applyBorder="1" applyAlignment="1">
      <alignment horizontal="center"/>
    </xf>
    <xf numFmtId="164" fontId="5" fillId="0" borderId="3" xfId="2" quotePrefix="1" applyFont="1" applyBorder="1"/>
    <xf numFmtId="164" fontId="2" fillId="0" borderId="17" xfId="1" applyFont="1" applyBorder="1" applyAlignment="1">
      <alignment horizontal="center"/>
    </xf>
    <xf numFmtId="164" fontId="2" fillId="0" borderId="18" xfId="1" applyFont="1" applyBorder="1" applyAlignment="1">
      <alignment horizontal="center"/>
    </xf>
    <xf numFmtId="164" fontId="2" fillId="0" borderId="19" xfId="1" applyFont="1" applyBorder="1" applyAlignment="1">
      <alignment horizontal="center"/>
    </xf>
    <xf numFmtId="1" fontId="2" fillId="0" borderId="20" xfId="1" applyNumberFormat="1" applyFont="1" applyBorder="1" applyAlignment="1">
      <alignment horizontal="center"/>
    </xf>
    <xf numFmtId="164" fontId="2" fillId="0" borderId="21" xfId="1" applyFont="1" applyBorder="1" applyAlignment="1">
      <alignment horizontal="center"/>
    </xf>
    <xf numFmtId="164" fontId="2" fillId="0" borderId="22" xfId="1" applyFont="1" applyBorder="1" applyAlignment="1">
      <alignment horizontal="center"/>
    </xf>
    <xf numFmtId="1" fontId="2" fillId="0" borderId="23" xfId="1" applyNumberFormat="1" applyFont="1" applyBorder="1" applyAlignment="1">
      <alignment horizontal="center"/>
    </xf>
    <xf numFmtId="1" fontId="2" fillId="0" borderId="24" xfId="1" applyNumberFormat="1" applyFont="1" applyBorder="1" applyAlignment="1">
      <alignment horizontal="center"/>
    </xf>
    <xf numFmtId="1" fontId="2" fillId="0" borderId="25" xfId="1" applyNumberFormat="1" applyFont="1" applyBorder="1" applyAlignment="1">
      <alignment horizontal="center"/>
    </xf>
    <xf numFmtId="164" fontId="7" fillId="0" borderId="18" xfId="1" applyFont="1" applyBorder="1" applyAlignment="1">
      <alignment horizontal="center"/>
    </xf>
    <xf numFmtId="164" fontId="7" fillId="0" borderId="19" xfId="1" applyFont="1" applyBorder="1" applyAlignment="1">
      <alignment horizontal="center"/>
    </xf>
    <xf numFmtId="1" fontId="7" fillId="0" borderId="20" xfId="1" applyNumberFormat="1" applyFont="1" applyBorder="1" applyAlignment="1">
      <alignment horizontal="center"/>
    </xf>
    <xf numFmtId="164" fontId="7" fillId="0" borderId="26" xfId="1" applyFont="1" applyBorder="1" applyAlignment="1">
      <alignment horizontal="left"/>
    </xf>
    <xf numFmtId="164" fontId="2" fillId="0" borderId="27" xfId="1" applyFont="1" applyBorder="1" applyAlignment="1">
      <alignment horizontal="center"/>
    </xf>
    <xf numFmtId="164" fontId="1" fillId="0" borderId="16" xfId="1" applyBorder="1" applyAlignment="1">
      <alignment horizontal="center"/>
    </xf>
    <xf numFmtId="164" fontId="7" fillId="0" borderId="21" xfId="1" applyFont="1" applyBorder="1" applyAlignment="1">
      <alignment horizontal="center"/>
    </xf>
    <xf numFmtId="1" fontId="7" fillId="0" borderId="24" xfId="1" applyNumberFormat="1" applyFont="1" applyBorder="1" applyAlignment="1">
      <alignment horizontal="center"/>
    </xf>
    <xf numFmtId="1" fontId="7" fillId="0" borderId="25" xfId="1" applyNumberFormat="1" applyFont="1" applyBorder="1" applyAlignment="1">
      <alignment horizontal="center"/>
    </xf>
    <xf numFmtId="164" fontId="1" fillId="0" borderId="26" xfId="1" applyBorder="1"/>
    <xf numFmtId="164" fontId="1" fillId="0" borderId="27" xfId="1" applyBorder="1"/>
    <xf numFmtId="164" fontId="1" fillId="0" borderId="26" xfId="1" applyBorder="1" applyAlignment="1">
      <alignment horizontal="center"/>
    </xf>
    <xf numFmtId="164" fontId="1" fillId="0" borderId="22" xfId="1" applyBorder="1"/>
    <xf numFmtId="164" fontId="2" fillId="0" borderId="18" xfId="1" applyFont="1" applyFill="1" applyBorder="1" applyAlignment="1">
      <alignment horizontal="center"/>
    </xf>
    <xf numFmtId="164" fontId="2" fillId="0" borderId="19" xfId="1" applyFont="1" applyFill="1" applyBorder="1" applyAlignment="1">
      <alignment horizontal="center"/>
    </xf>
    <xf numFmtId="1" fontId="2" fillId="0" borderId="20" xfId="1" applyNumberFormat="1" applyFont="1" applyFill="1" applyBorder="1" applyAlignment="1">
      <alignment horizontal="center"/>
    </xf>
    <xf numFmtId="164" fontId="5" fillId="0" borderId="0" xfId="1" applyFont="1" applyBorder="1" applyAlignment="1">
      <alignment horizontal="center"/>
    </xf>
    <xf numFmtId="164" fontId="14" fillId="0" borderId="0" xfId="1" applyFont="1" applyBorder="1" applyAlignment="1">
      <alignment horizontal="left"/>
    </xf>
    <xf numFmtId="1" fontId="3" fillId="0" borderId="0" xfId="1" applyNumberFormat="1" applyFont="1" applyBorder="1" applyAlignment="1">
      <alignment horizontal="left"/>
    </xf>
    <xf numFmtId="1" fontId="4" fillId="0" borderId="0" xfId="1" applyNumberFormat="1" applyFont="1" applyBorder="1" applyAlignment="1">
      <alignment horizontal="center"/>
    </xf>
    <xf numFmtId="49" fontId="7" fillId="0" borderId="0" xfId="1" applyNumberFormat="1" applyFont="1" applyBorder="1" applyAlignment="1">
      <alignment horizontal="left"/>
    </xf>
    <xf numFmtId="164" fontId="1" fillId="0" borderId="18" xfId="2" applyBorder="1"/>
    <xf numFmtId="164" fontId="1" fillId="0" borderId="0" xfId="2" applyBorder="1"/>
    <xf numFmtId="164" fontId="4" fillId="0" borderId="0" xfId="2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64" fontId="5" fillId="0" borderId="0" xfId="2" applyFont="1" applyBorder="1" applyAlignment="1">
      <alignment horizontal="center"/>
    </xf>
    <xf numFmtId="164" fontId="4" fillId="0" borderId="23" xfId="2" applyFont="1" applyBorder="1"/>
    <xf numFmtId="164" fontId="4" fillId="0" borderId="0" xfId="1" applyFont="1" applyBorder="1" applyAlignment="1">
      <alignment horizontal="center"/>
    </xf>
    <xf numFmtId="164" fontId="1" fillId="0" borderId="18" xfId="1" applyBorder="1"/>
    <xf numFmtId="164" fontId="1" fillId="0" borderId="23" xfId="1" applyBorder="1"/>
    <xf numFmtId="164" fontId="13" fillId="0" borderId="0" xfId="1" applyFont="1" applyBorder="1" applyAlignment="1">
      <alignment horizontal="center"/>
    </xf>
    <xf numFmtId="164" fontId="7" fillId="0" borderId="0" xfId="1" applyFont="1" applyBorder="1" applyAlignment="1"/>
    <xf numFmtId="164" fontId="2" fillId="4" borderId="0" xfId="1" applyFont="1" applyFill="1" applyBorder="1" applyAlignment="1">
      <alignment horizontal="center"/>
    </xf>
    <xf numFmtId="164" fontId="2" fillId="3" borderId="0" xfId="1" applyFont="1" applyFill="1" applyBorder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2" fillId="0" borderId="0" xfId="2" applyFont="1" applyBorder="1" applyAlignment="1">
      <alignment horizontal="left"/>
    </xf>
    <xf numFmtId="1" fontId="2" fillId="0" borderId="0" xfId="1" applyNumberFormat="1" applyFont="1" applyBorder="1" applyAlignment="1">
      <alignment horizontal="left"/>
    </xf>
    <xf numFmtId="164" fontId="2" fillId="0" borderId="0" xfId="1" applyFont="1" applyBorder="1" applyAlignment="1">
      <alignment horizontal="left"/>
    </xf>
    <xf numFmtId="164" fontId="10" fillId="0" borderId="0" xfId="1" applyFont="1" applyBorder="1" applyAlignment="1">
      <alignment horizontal="center"/>
    </xf>
    <xf numFmtId="164" fontId="16" fillId="0" borderId="0" xfId="1" applyFont="1" applyBorder="1" applyAlignment="1">
      <alignment horizontal="center"/>
    </xf>
    <xf numFmtId="164" fontId="16" fillId="0" borderId="4" xfId="1" applyFont="1" applyBorder="1"/>
    <xf numFmtId="0" fontId="12" fillId="6" borderId="0" xfId="0" applyFont="1" applyFill="1" applyBorder="1" applyAlignment="1">
      <alignment horizontal="left"/>
    </xf>
    <xf numFmtId="164" fontId="15" fillId="0" borderId="0" xfId="1" applyFont="1" applyBorder="1" applyAlignment="1">
      <alignment horizontal="left"/>
    </xf>
    <xf numFmtId="0" fontId="1" fillId="7" borderId="0" xfId="0" applyFont="1" applyFill="1" applyBorder="1" applyAlignment="1"/>
    <xf numFmtId="49" fontId="12" fillId="6" borderId="0" xfId="0" applyNumberFormat="1" applyFont="1" applyFill="1" applyBorder="1" applyAlignment="1">
      <alignment horizontal="left"/>
    </xf>
    <xf numFmtId="0" fontId="12" fillId="6" borderId="2" xfId="0" applyFont="1" applyFill="1" applyBorder="1" applyAlignment="1">
      <alignment horizontal="left"/>
    </xf>
    <xf numFmtId="164" fontId="7" fillId="4" borderId="6" xfId="1" applyFont="1" applyFill="1" applyBorder="1" applyAlignment="1">
      <alignment horizontal="center"/>
    </xf>
    <xf numFmtId="1" fontId="7" fillId="4" borderId="3" xfId="1" applyNumberFormat="1" applyFont="1" applyFill="1" applyBorder="1" applyAlignment="1">
      <alignment horizontal="center"/>
    </xf>
    <xf numFmtId="164" fontId="1" fillId="0" borderId="28" xfId="2" applyBorder="1"/>
    <xf numFmtId="164" fontId="5" fillId="0" borderId="29" xfId="5" applyFont="1" applyBorder="1"/>
    <xf numFmtId="0" fontId="1" fillId="5" borderId="14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164" fontId="1" fillId="0" borderId="14" xfId="1" applyBorder="1" applyAlignment="1">
      <alignment horizontal="center"/>
    </xf>
    <xf numFmtId="164" fontId="1" fillId="0" borderId="15" xfId="1" applyBorder="1" applyAlignment="1">
      <alignment horizontal="center"/>
    </xf>
    <xf numFmtId="164" fontId="1" fillId="5" borderId="14" xfId="0" applyNumberFormat="1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/>
    </xf>
    <xf numFmtId="164" fontId="1" fillId="0" borderId="12" xfId="1" applyBorder="1" applyAlignment="1">
      <alignment horizontal="center"/>
    </xf>
    <xf numFmtId="0" fontId="1" fillId="5" borderId="15" xfId="0" applyFont="1" applyFill="1" applyBorder="1" applyAlignment="1">
      <alignment horizontal="left"/>
    </xf>
    <xf numFmtId="164" fontId="1" fillId="0" borderId="9" xfId="1" applyBorder="1" applyAlignment="1">
      <alignment horizontal="center"/>
    </xf>
    <xf numFmtId="164" fontId="1" fillId="0" borderId="13" xfId="1" applyBorder="1" applyAlignment="1">
      <alignment horizontal="center"/>
    </xf>
    <xf numFmtId="164" fontId="1" fillId="7" borderId="14" xfId="0" applyNumberFormat="1" applyFont="1" applyFill="1" applyBorder="1" applyAlignment="1">
      <alignment horizontal="center"/>
    </xf>
    <xf numFmtId="164" fontId="1" fillId="7" borderId="12" xfId="0" applyNumberFormat="1" applyFont="1" applyFill="1" applyBorder="1" applyAlignment="1">
      <alignment horizontal="center"/>
    </xf>
    <xf numFmtId="164" fontId="1" fillId="8" borderId="14" xfId="0" applyNumberFormat="1" applyFont="1" applyFill="1" applyBorder="1" applyAlignment="1">
      <alignment horizontal="center"/>
    </xf>
    <xf numFmtId="164" fontId="1" fillId="8" borderId="12" xfId="0" applyNumberFormat="1" applyFont="1" applyFill="1" applyBorder="1" applyAlignment="1">
      <alignment horizontal="center"/>
    </xf>
    <xf numFmtId="164" fontId="1" fillId="0" borderId="14" xfId="1" applyFont="1" applyBorder="1" applyAlignment="1">
      <alignment horizontal="center"/>
    </xf>
    <xf numFmtId="164" fontId="1" fillId="0" borderId="15" xfId="1" applyFont="1" applyBorder="1" applyAlignment="1">
      <alignment horizontal="center"/>
    </xf>
    <xf numFmtId="164" fontId="1" fillId="7" borderId="15" xfId="0" applyNumberFormat="1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7" borderId="14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  <xf numFmtId="0" fontId="1" fillId="8" borderId="12" xfId="0" applyFont="1" applyFill="1" applyBorder="1" applyAlignment="1">
      <alignment horizontal="left"/>
    </xf>
    <xf numFmtId="164" fontId="1" fillId="8" borderId="15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1" fillId="8" borderId="15" xfId="0" applyFont="1" applyFill="1" applyBorder="1" applyAlignment="1">
      <alignment horizontal="left"/>
    </xf>
  </cellXfs>
  <cellStyles count="6">
    <cellStyle name="Normal" xfId="0" builtinId="0"/>
    <cellStyle name="Normal 2" xfId="1" xr:uid="{1DB8E3C8-8E9E-475D-9819-0192ACAABC09}"/>
    <cellStyle name="Normal 2 2" xfId="2" xr:uid="{AA0F9DF4-6144-4004-ABF8-95EE88E353FF}"/>
    <cellStyle name="Normal 2 2 2" xfId="5" xr:uid="{B9653516-3E8A-4863-BC05-06DC52771E39}"/>
    <cellStyle name="Prosent 2" xfId="3" xr:uid="{3DE325B6-0F56-4290-B995-230C00B2D87B}"/>
    <cellStyle name="Prosent 2 2" xfId="4" xr:uid="{61D004CD-21B9-4E0D-AC6D-2DF49FAC6951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31</xdr:row>
      <xdr:rowOff>19050</xdr:rowOff>
    </xdr:from>
    <xdr:ext cx="1285875" cy="459105"/>
    <xdr:pic>
      <xdr:nvPicPr>
        <xdr:cNvPr id="2" name="Picture 30" descr="nsflogo">
          <a:extLst>
            <a:ext uri="{FF2B5EF4-FFF2-40B4-BE49-F238E27FC236}">
              <a16:creationId xmlns:a16="http://schemas.microsoft.com/office/drawing/2014/main" id="{F76DB271-4B1A-4A64-93F7-98D9F01D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9015530"/>
          <a:ext cx="1285875" cy="459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6</xdr:col>
      <xdr:colOff>5715</xdr:colOff>
      <xdr:row>110</xdr:row>
      <xdr:rowOff>17144</xdr:rowOff>
    </xdr:from>
    <xdr:to>
      <xdr:col>6</xdr:col>
      <xdr:colOff>51434</xdr:colOff>
      <xdr:row>117</xdr:row>
      <xdr:rowOff>156209</xdr:rowOff>
    </xdr:to>
    <xdr:sp macro="" textlink="">
      <xdr:nvSpPr>
        <xdr:cNvPr id="3" name="AutoShape 136">
          <a:extLst>
            <a:ext uri="{FF2B5EF4-FFF2-40B4-BE49-F238E27FC236}">
              <a16:creationId xmlns:a16="http://schemas.microsoft.com/office/drawing/2014/main" id="{5EC81B5A-3F48-481D-9E3F-89D8F6542491}"/>
            </a:ext>
          </a:extLst>
        </xdr:cNvPr>
        <xdr:cNvSpPr>
          <a:spLocks/>
        </xdr:cNvSpPr>
      </xdr:nvSpPr>
      <xdr:spPr bwMode="auto">
        <a:xfrm>
          <a:off x="6612255" y="21307424"/>
          <a:ext cx="45719" cy="1312545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66675</xdr:colOff>
      <xdr:row>402</xdr:row>
      <xdr:rowOff>0</xdr:rowOff>
    </xdr:to>
    <xdr:sp macro="" textlink="">
      <xdr:nvSpPr>
        <xdr:cNvPr id="4" name="AutoShape 136">
          <a:extLst>
            <a:ext uri="{FF2B5EF4-FFF2-40B4-BE49-F238E27FC236}">
              <a16:creationId xmlns:a16="http://schemas.microsoft.com/office/drawing/2014/main" id="{95B3F613-942E-4A5B-B81C-EC7AE17D5589}"/>
            </a:ext>
          </a:extLst>
        </xdr:cNvPr>
        <xdr:cNvSpPr>
          <a:spLocks/>
        </xdr:cNvSpPr>
      </xdr:nvSpPr>
      <xdr:spPr bwMode="auto">
        <a:xfrm>
          <a:off x="6606540" y="77114400"/>
          <a:ext cx="66675" cy="134112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9524</xdr:colOff>
      <xdr:row>182</xdr:row>
      <xdr:rowOff>0</xdr:rowOff>
    </xdr:from>
    <xdr:to>
      <xdr:col>6</xdr:col>
      <xdr:colOff>76199</xdr:colOff>
      <xdr:row>190</xdr:row>
      <xdr:rowOff>0</xdr:rowOff>
    </xdr:to>
    <xdr:sp macro="" textlink="">
      <xdr:nvSpPr>
        <xdr:cNvPr id="5" name="AutoShape 136">
          <a:extLst>
            <a:ext uri="{FF2B5EF4-FFF2-40B4-BE49-F238E27FC236}">
              <a16:creationId xmlns:a16="http://schemas.microsoft.com/office/drawing/2014/main" id="{35CE7F67-5AAB-475C-ADD7-A05F3A82D817}"/>
            </a:ext>
          </a:extLst>
        </xdr:cNvPr>
        <xdr:cNvSpPr>
          <a:spLocks/>
        </xdr:cNvSpPr>
      </xdr:nvSpPr>
      <xdr:spPr bwMode="auto">
        <a:xfrm>
          <a:off x="4764404" y="23042880"/>
          <a:ext cx="66675" cy="146304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459</xdr:row>
      <xdr:rowOff>0</xdr:rowOff>
    </xdr:from>
    <xdr:to>
      <xdr:col>6</xdr:col>
      <xdr:colOff>66675</xdr:colOff>
      <xdr:row>467</xdr:row>
      <xdr:rowOff>0</xdr:rowOff>
    </xdr:to>
    <xdr:sp macro="" textlink="">
      <xdr:nvSpPr>
        <xdr:cNvPr id="6" name="AutoShape 136">
          <a:extLst>
            <a:ext uri="{FF2B5EF4-FFF2-40B4-BE49-F238E27FC236}">
              <a16:creationId xmlns:a16="http://schemas.microsoft.com/office/drawing/2014/main" id="{86A7F5FD-72A4-4BCA-8D88-EC30426227E8}"/>
            </a:ext>
          </a:extLst>
        </xdr:cNvPr>
        <xdr:cNvSpPr>
          <a:spLocks/>
        </xdr:cNvSpPr>
      </xdr:nvSpPr>
      <xdr:spPr bwMode="auto">
        <a:xfrm>
          <a:off x="4754880" y="51937920"/>
          <a:ext cx="66675" cy="146304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141</xdr:row>
      <xdr:rowOff>0</xdr:rowOff>
    </xdr:from>
    <xdr:to>
      <xdr:col>7</xdr:col>
      <xdr:colOff>45719</xdr:colOff>
      <xdr:row>145</xdr:row>
      <xdr:rowOff>0</xdr:rowOff>
    </xdr:to>
    <xdr:sp macro="" textlink="">
      <xdr:nvSpPr>
        <xdr:cNvPr id="9" name="AutoShape 136">
          <a:extLst>
            <a:ext uri="{FF2B5EF4-FFF2-40B4-BE49-F238E27FC236}">
              <a16:creationId xmlns:a16="http://schemas.microsoft.com/office/drawing/2014/main" id="{3F8C6D79-43B5-465D-A63A-26BC9A0440F9}"/>
            </a:ext>
          </a:extLst>
        </xdr:cNvPr>
        <xdr:cNvSpPr>
          <a:spLocks/>
        </xdr:cNvSpPr>
      </xdr:nvSpPr>
      <xdr:spPr bwMode="auto">
        <a:xfrm>
          <a:off x="5547360" y="15727680"/>
          <a:ext cx="45719" cy="73152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213</xdr:row>
      <xdr:rowOff>0</xdr:rowOff>
    </xdr:from>
    <xdr:to>
      <xdr:col>7</xdr:col>
      <xdr:colOff>45719</xdr:colOff>
      <xdr:row>217</xdr:row>
      <xdr:rowOff>0</xdr:rowOff>
    </xdr:to>
    <xdr:sp macro="" textlink="">
      <xdr:nvSpPr>
        <xdr:cNvPr id="10" name="AutoShape 136">
          <a:extLst>
            <a:ext uri="{FF2B5EF4-FFF2-40B4-BE49-F238E27FC236}">
              <a16:creationId xmlns:a16="http://schemas.microsoft.com/office/drawing/2014/main" id="{94315D25-C22A-4656-8C6B-00C5F8A23A8B}"/>
            </a:ext>
          </a:extLst>
        </xdr:cNvPr>
        <xdr:cNvSpPr>
          <a:spLocks/>
        </xdr:cNvSpPr>
      </xdr:nvSpPr>
      <xdr:spPr bwMode="auto">
        <a:xfrm>
          <a:off x="5547360" y="30540960"/>
          <a:ext cx="45719" cy="73152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490</xdr:row>
      <xdr:rowOff>0</xdr:rowOff>
    </xdr:from>
    <xdr:to>
      <xdr:col>7</xdr:col>
      <xdr:colOff>45719</xdr:colOff>
      <xdr:row>494</xdr:row>
      <xdr:rowOff>0</xdr:rowOff>
    </xdr:to>
    <xdr:sp macro="" textlink="">
      <xdr:nvSpPr>
        <xdr:cNvPr id="12" name="AutoShape 136">
          <a:extLst>
            <a:ext uri="{FF2B5EF4-FFF2-40B4-BE49-F238E27FC236}">
              <a16:creationId xmlns:a16="http://schemas.microsoft.com/office/drawing/2014/main" id="{BAD4C941-E50F-4063-9115-848C1C9CCD44}"/>
            </a:ext>
          </a:extLst>
        </xdr:cNvPr>
        <xdr:cNvSpPr>
          <a:spLocks/>
        </xdr:cNvSpPr>
      </xdr:nvSpPr>
      <xdr:spPr bwMode="auto">
        <a:xfrm>
          <a:off x="5547360" y="59436000"/>
          <a:ext cx="45719" cy="73152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213</xdr:row>
      <xdr:rowOff>0</xdr:rowOff>
    </xdr:from>
    <xdr:to>
      <xdr:col>7</xdr:col>
      <xdr:colOff>45719</xdr:colOff>
      <xdr:row>217</xdr:row>
      <xdr:rowOff>0</xdr:rowOff>
    </xdr:to>
    <xdr:sp macro="" textlink="">
      <xdr:nvSpPr>
        <xdr:cNvPr id="32" name="AutoShape 136">
          <a:extLst>
            <a:ext uri="{FF2B5EF4-FFF2-40B4-BE49-F238E27FC236}">
              <a16:creationId xmlns:a16="http://schemas.microsoft.com/office/drawing/2014/main" id="{4530D296-C6CB-4C6B-9C2E-B2422B046277}"/>
            </a:ext>
          </a:extLst>
        </xdr:cNvPr>
        <xdr:cNvSpPr>
          <a:spLocks/>
        </xdr:cNvSpPr>
      </xdr:nvSpPr>
      <xdr:spPr bwMode="auto">
        <a:xfrm>
          <a:off x="5547360" y="30540960"/>
          <a:ext cx="45719" cy="73152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531</xdr:row>
      <xdr:rowOff>0</xdr:rowOff>
    </xdr:from>
    <xdr:to>
      <xdr:col>6</xdr:col>
      <xdr:colOff>66675</xdr:colOff>
      <xdr:row>539</xdr:row>
      <xdr:rowOff>0</xdr:rowOff>
    </xdr:to>
    <xdr:sp macro="" textlink="">
      <xdr:nvSpPr>
        <xdr:cNvPr id="45" name="AutoShape 136">
          <a:extLst>
            <a:ext uri="{FF2B5EF4-FFF2-40B4-BE49-F238E27FC236}">
              <a16:creationId xmlns:a16="http://schemas.microsoft.com/office/drawing/2014/main" id="{BC54E318-556C-413B-BB66-6758E9C8FBE4}"/>
            </a:ext>
          </a:extLst>
        </xdr:cNvPr>
        <xdr:cNvSpPr>
          <a:spLocks/>
        </xdr:cNvSpPr>
      </xdr:nvSpPr>
      <xdr:spPr bwMode="auto">
        <a:xfrm>
          <a:off x="4754880" y="66751200"/>
          <a:ext cx="66675" cy="146304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190</xdr:row>
      <xdr:rowOff>0</xdr:rowOff>
    </xdr:from>
    <xdr:to>
      <xdr:col>9</xdr:col>
      <xdr:colOff>45719</xdr:colOff>
      <xdr:row>194</xdr:row>
      <xdr:rowOff>0</xdr:rowOff>
    </xdr:to>
    <xdr:sp macro="" textlink="">
      <xdr:nvSpPr>
        <xdr:cNvPr id="50" name="AutoShape 136">
          <a:extLst>
            <a:ext uri="{FF2B5EF4-FFF2-40B4-BE49-F238E27FC236}">
              <a16:creationId xmlns:a16="http://schemas.microsoft.com/office/drawing/2014/main" id="{2F18FEC8-1282-41C2-A0E7-A681EA9EEF84}"/>
            </a:ext>
          </a:extLst>
        </xdr:cNvPr>
        <xdr:cNvSpPr>
          <a:spLocks/>
        </xdr:cNvSpPr>
      </xdr:nvSpPr>
      <xdr:spPr bwMode="auto">
        <a:xfrm>
          <a:off x="7132320" y="24505920"/>
          <a:ext cx="45719" cy="73152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0</xdr:colOff>
      <xdr:row>0</xdr:row>
      <xdr:rowOff>22860</xdr:rowOff>
    </xdr:from>
    <xdr:ext cx="1285875" cy="459105"/>
    <xdr:pic>
      <xdr:nvPicPr>
        <xdr:cNvPr id="59" name="Picture 30" descr="nsflogo">
          <a:extLst>
            <a:ext uri="{FF2B5EF4-FFF2-40B4-BE49-F238E27FC236}">
              <a16:creationId xmlns:a16="http://schemas.microsoft.com/office/drawing/2014/main" id="{2D8BBCB4-5AA7-44EE-971F-AC01D7C2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860"/>
          <a:ext cx="1285875" cy="459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6</xdr:col>
      <xdr:colOff>5715</xdr:colOff>
      <xdr:row>38</xdr:row>
      <xdr:rowOff>17144</xdr:rowOff>
    </xdr:from>
    <xdr:to>
      <xdr:col>6</xdr:col>
      <xdr:colOff>51434</xdr:colOff>
      <xdr:row>45</xdr:row>
      <xdr:rowOff>156209</xdr:rowOff>
    </xdr:to>
    <xdr:sp macro="" textlink="">
      <xdr:nvSpPr>
        <xdr:cNvPr id="56" name="AutoShape 136">
          <a:extLst>
            <a:ext uri="{FF2B5EF4-FFF2-40B4-BE49-F238E27FC236}">
              <a16:creationId xmlns:a16="http://schemas.microsoft.com/office/drawing/2014/main" id="{E924C665-93A1-469A-ABBA-BA488041A906}"/>
            </a:ext>
          </a:extLst>
        </xdr:cNvPr>
        <xdr:cNvSpPr>
          <a:spLocks/>
        </xdr:cNvSpPr>
      </xdr:nvSpPr>
      <xdr:spPr bwMode="auto">
        <a:xfrm>
          <a:off x="6612255" y="7728584"/>
          <a:ext cx="45719" cy="1312545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45719</xdr:colOff>
      <xdr:row>73</xdr:row>
      <xdr:rowOff>0</xdr:rowOff>
    </xdr:to>
    <xdr:sp macro="" textlink="">
      <xdr:nvSpPr>
        <xdr:cNvPr id="57" name="AutoShape 136">
          <a:extLst>
            <a:ext uri="{FF2B5EF4-FFF2-40B4-BE49-F238E27FC236}">
              <a16:creationId xmlns:a16="http://schemas.microsoft.com/office/drawing/2014/main" id="{1F4066B2-2247-4B1A-92B1-B2C72F1EF260}"/>
            </a:ext>
          </a:extLst>
        </xdr:cNvPr>
        <xdr:cNvSpPr>
          <a:spLocks/>
        </xdr:cNvSpPr>
      </xdr:nvSpPr>
      <xdr:spPr bwMode="auto">
        <a:xfrm>
          <a:off x="6926580" y="2933700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45719</xdr:colOff>
      <xdr:row>50</xdr:row>
      <xdr:rowOff>0</xdr:rowOff>
    </xdr:to>
    <xdr:sp macro="" textlink="">
      <xdr:nvSpPr>
        <xdr:cNvPr id="61" name="AutoShape 136">
          <a:extLst>
            <a:ext uri="{FF2B5EF4-FFF2-40B4-BE49-F238E27FC236}">
              <a16:creationId xmlns:a16="http://schemas.microsoft.com/office/drawing/2014/main" id="{2A56DF01-3F77-481C-B4E5-80BA5D920B20}"/>
            </a:ext>
          </a:extLst>
        </xdr:cNvPr>
        <xdr:cNvSpPr>
          <a:spLocks/>
        </xdr:cNvSpPr>
      </xdr:nvSpPr>
      <xdr:spPr bwMode="auto">
        <a:xfrm>
          <a:off x="7246620" y="905256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0</xdr:colOff>
      <xdr:row>103</xdr:row>
      <xdr:rowOff>22860</xdr:rowOff>
    </xdr:from>
    <xdr:ext cx="1285875" cy="459105"/>
    <xdr:pic>
      <xdr:nvPicPr>
        <xdr:cNvPr id="62" name="Picture 30" descr="nsflogo">
          <a:extLst>
            <a:ext uri="{FF2B5EF4-FFF2-40B4-BE49-F238E27FC236}">
              <a16:creationId xmlns:a16="http://schemas.microsoft.com/office/drawing/2014/main" id="{23E59D28-2060-4C7D-BE0F-DC07E4F9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139660"/>
          <a:ext cx="1285875" cy="459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7</xdr:col>
      <xdr:colOff>0</xdr:colOff>
      <xdr:row>213</xdr:row>
      <xdr:rowOff>0</xdr:rowOff>
    </xdr:from>
    <xdr:to>
      <xdr:col>7</xdr:col>
      <xdr:colOff>45719</xdr:colOff>
      <xdr:row>217</xdr:row>
      <xdr:rowOff>0</xdr:rowOff>
    </xdr:to>
    <xdr:sp macro="" textlink="">
      <xdr:nvSpPr>
        <xdr:cNvPr id="69" name="AutoShape 136">
          <a:extLst>
            <a:ext uri="{FF2B5EF4-FFF2-40B4-BE49-F238E27FC236}">
              <a16:creationId xmlns:a16="http://schemas.microsoft.com/office/drawing/2014/main" id="{ACCA3828-F5EE-4F64-8980-A14EAB6376CB}"/>
            </a:ext>
          </a:extLst>
        </xdr:cNvPr>
        <xdr:cNvSpPr>
          <a:spLocks/>
        </xdr:cNvSpPr>
      </xdr:nvSpPr>
      <xdr:spPr bwMode="auto">
        <a:xfrm>
          <a:off x="6926580" y="6487668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5715</xdr:colOff>
      <xdr:row>252</xdr:row>
      <xdr:rowOff>17144</xdr:rowOff>
    </xdr:from>
    <xdr:to>
      <xdr:col>6</xdr:col>
      <xdr:colOff>51434</xdr:colOff>
      <xdr:row>259</xdr:row>
      <xdr:rowOff>156209</xdr:rowOff>
    </xdr:to>
    <xdr:sp macro="" textlink="">
      <xdr:nvSpPr>
        <xdr:cNvPr id="74" name="AutoShape 136">
          <a:extLst>
            <a:ext uri="{FF2B5EF4-FFF2-40B4-BE49-F238E27FC236}">
              <a16:creationId xmlns:a16="http://schemas.microsoft.com/office/drawing/2014/main" id="{C90AE9F3-12AB-4387-ADD2-04079822357C}"/>
            </a:ext>
          </a:extLst>
        </xdr:cNvPr>
        <xdr:cNvSpPr>
          <a:spLocks/>
        </xdr:cNvSpPr>
      </xdr:nvSpPr>
      <xdr:spPr bwMode="auto">
        <a:xfrm>
          <a:off x="6612255" y="21475064"/>
          <a:ext cx="45719" cy="1312545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283</xdr:row>
      <xdr:rowOff>0</xdr:rowOff>
    </xdr:from>
    <xdr:to>
      <xdr:col>7</xdr:col>
      <xdr:colOff>45719</xdr:colOff>
      <xdr:row>287</xdr:row>
      <xdr:rowOff>0</xdr:rowOff>
    </xdr:to>
    <xdr:sp macro="" textlink="">
      <xdr:nvSpPr>
        <xdr:cNvPr id="75" name="AutoShape 136">
          <a:extLst>
            <a:ext uri="{FF2B5EF4-FFF2-40B4-BE49-F238E27FC236}">
              <a16:creationId xmlns:a16="http://schemas.microsoft.com/office/drawing/2014/main" id="{75D9DB66-BC4D-4889-BD5F-B0197A0CB0B5}"/>
            </a:ext>
          </a:extLst>
        </xdr:cNvPr>
        <xdr:cNvSpPr>
          <a:spLocks/>
        </xdr:cNvSpPr>
      </xdr:nvSpPr>
      <xdr:spPr bwMode="auto">
        <a:xfrm>
          <a:off x="6926580" y="2833116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0</xdr:colOff>
      <xdr:row>245</xdr:row>
      <xdr:rowOff>22860</xdr:rowOff>
    </xdr:from>
    <xdr:ext cx="1285875" cy="459105"/>
    <xdr:pic>
      <xdr:nvPicPr>
        <xdr:cNvPr id="77" name="Picture 30" descr="nsflogo">
          <a:extLst>
            <a:ext uri="{FF2B5EF4-FFF2-40B4-BE49-F238E27FC236}">
              <a16:creationId xmlns:a16="http://schemas.microsoft.com/office/drawing/2014/main" id="{045AF47F-28DA-4606-9E51-6566DF8D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307300"/>
          <a:ext cx="1285875" cy="459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175</xdr:row>
      <xdr:rowOff>30480</xdr:rowOff>
    </xdr:from>
    <xdr:ext cx="1285875" cy="459105"/>
    <xdr:pic>
      <xdr:nvPicPr>
        <xdr:cNvPr id="78" name="Picture 30" descr="nsflogo">
          <a:extLst>
            <a:ext uri="{FF2B5EF4-FFF2-40B4-BE49-F238E27FC236}">
              <a16:creationId xmlns:a16="http://schemas.microsoft.com/office/drawing/2014/main" id="{C33FB35D-E802-4329-81DF-355BA0F1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229040"/>
          <a:ext cx="1285875" cy="459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6</xdr:col>
      <xdr:colOff>1904</xdr:colOff>
      <xdr:row>324</xdr:row>
      <xdr:rowOff>0</xdr:rowOff>
    </xdr:from>
    <xdr:to>
      <xdr:col>6</xdr:col>
      <xdr:colOff>68579</xdr:colOff>
      <xdr:row>332</xdr:row>
      <xdr:rowOff>0</xdr:rowOff>
    </xdr:to>
    <xdr:sp macro="" textlink="">
      <xdr:nvSpPr>
        <xdr:cNvPr id="79" name="AutoShape 136">
          <a:extLst>
            <a:ext uri="{FF2B5EF4-FFF2-40B4-BE49-F238E27FC236}">
              <a16:creationId xmlns:a16="http://schemas.microsoft.com/office/drawing/2014/main" id="{D147E210-AC6B-482A-91FC-6F55934156DB}"/>
            </a:ext>
          </a:extLst>
        </xdr:cNvPr>
        <xdr:cNvSpPr>
          <a:spLocks/>
        </xdr:cNvSpPr>
      </xdr:nvSpPr>
      <xdr:spPr bwMode="auto">
        <a:xfrm>
          <a:off x="6608444" y="62865000"/>
          <a:ext cx="66675" cy="134112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332</xdr:row>
      <xdr:rowOff>0</xdr:rowOff>
    </xdr:from>
    <xdr:to>
      <xdr:col>9</xdr:col>
      <xdr:colOff>45719</xdr:colOff>
      <xdr:row>336</xdr:row>
      <xdr:rowOff>0</xdr:rowOff>
    </xdr:to>
    <xdr:sp macro="" textlink="">
      <xdr:nvSpPr>
        <xdr:cNvPr id="86" name="AutoShape 136">
          <a:extLst>
            <a:ext uri="{FF2B5EF4-FFF2-40B4-BE49-F238E27FC236}">
              <a16:creationId xmlns:a16="http://schemas.microsoft.com/office/drawing/2014/main" id="{DB38524A-779B-4EC2-A735-047BDC66A30B}"/>
            </a:ext>
          </a:extLst>
        </xdr:cNvPr>
        <xdr:cNvSpPr>
          <a:spLocks/>
        </xdr:cNvSpPr>
      </xdr:nvSpPr>
      <xdr:spPr bwMode="auto">
        <a:xfrm>
          <a:off x="7566660" y="3671316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0</xdr:colOff>
      <xdr:row>317</xdr:row>
      <xdr:rowOff>30480</xdr:rowOff>
    </xdr:from>
    <xdr:ext cx="1285875" cy="459105"/>
    <xdr:pic>
      <xdr:nvPicPr>
        <xdr:cNvPr id="88" name="Picture 30" descr="nsflogo">
          <a:extLst>
            <a:ext uri="{FF2B5EF4-FFF2-40B4-BE49-F238E27FC236}">
              <a16:creationId xmlns:a16="http://schemas.microsoft.com/office/drawing/2014/main" id="{A27BE540-5F57-4A2C-9DF6-A49A80B9D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229040"/>
          <a:ext cx="1285875" cy="459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387</xdr:row>
      <xdr:rowOff>30480</xdr:rowOff>
    </xdr:from>
    <xdr:ext cx="1285875" cy="459105"/>
    <xdr:pic>
      <xdr:nvPicPr>
        <xdr:cNvPr id="89" name="Picture 30" descr="nsflogo">
          <a:extLst>
            <a:ext uri="{FF2B5EF4-FFF2-40B4-BE49-F238E27FC236}">
              <a16:creationId xmlns:a16="http://schemas.microsoft.com/office/drawing/2014/main" id="{FD140F84-EDEC-4494-A7DC-5A44DA2E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5971400"/>
          <a:ext cx="1285875" cy="459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7</xdr:col>
      <xdr:colOff>0</xdr:colOff>
      <xdr:row>423</xdr:row>
      <xdr:rowOff>0</xdr:rowOff>
    </xdr:from>
    <xdr:to>
      <xdr:col>7</xdr:col>
      <xdr:colOff>45719</xdr:colOff>
      <xdr:row>427</xdr:row>
      <xdr:rowOff>0</xdr:rowOff>
    </xdr:to>
    <xdr:sp macro="" textlink="">
      <xdr:nvSpPr>
        <xdr:cNvPr id="93" name="AutoShape 136">
          <a:extLst>
            <a:ext uri="{FF2B5EF4-FFF2-40B4-BE49-F238E27FC236}">
              <a16:creationId xmlns:a16="http://schemas.microsoft.com/office/drawing/2014/main" id="{A23E0C56-5AC0-4EBC-9C18-B15D6C612992}"/>
            </a:ext>
          </a:extLst>
        </xdr:cNvPr>
        <xdr:cNvSpPr>
          <a:spLocks/>
        </xdr:cNvSpPr>
      </xdr:nvSpPr>
      <xdr:spPr bwMode="auto">
        <a:xfrm>
          <a:off x="6926580" y="4258056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423</xdr:row>
      <xdr:rowOff>0</xdr:rowOff>
    </xdr:from>
    <xdr:to>
      <xdr:col>7</xdr:col>
      <xdr:colOff>45719</xdr:colOff>
      <xdr:row>427</xdr:row>
      <xdr:rowOff>0</xdr:rowOff>
    </xdr:to>
    <xdr:sp macro="" textlink="">
      <xdr:nvSpPr>
        <xdr:cNvPr id="94" name="AutoShape 136">
          <a:extLst>
            <a:ext uri="{FF2B5EF4-FFF2-40B4-BE49-F238E27FC236}">
              <a16:creationId xmlns:a16="http://schemas.microsoft.com/office/drawing/2014/main" id="{AE65F2F4-30B8-4AEE-8FDB-34107F14F214}"/>
            </a:ext>
          </a:extLst>
        </xdr:cNvPr>
        <xdr:cNvSpPr>
          <a:spLocks/>
        </xdr:cNvSpPr>
      </xdr:nvSpPr>
      <xdr:spPr bwMode="auto">
        <a:xfrm>
          <a:off x="6926580" y="4258056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423</xdr:row>
      <xdr:rowOff>0</xdr:rowOff>
    </xdr:from>
    <xdr:to>
      <xdr:col>7</xdr:col>
      <xdr:colOff>45719</xdr:colOff>
      <xdr:row>427</xdr:row>
      <xdr:rowOff>0</xdr:rowOff>
    </xdr:to>
    <xdr:sp macro="" textlink="">
      <xdr:nvSpPr>
        <xdr:cNvPr id="95" name="AutoShape 136">
          <a:extLst>
            <a:ext uri="{FF2B5EF4-FFF2-40B4-BE49-F238E27FC236}">
              <a16:creationId xmlns:a16="http://schemas.microsoft.com/office/drawing/2014/main" id="{2F56D553-87AD-4E4F-A09B-CE318556A6CA}"/>
            </a:ext>
          </a:extLst>
        </xdr:cNvPr>
        <xdr:cNvSpPr>
          <a:spLocks/>
        </xdr:cNvSpPr>
      </xdr:nvSpPr>
      <xdr:spPr bwMode="auto">
        <a:xfrm>
          <a:off x="6926580" y="4258056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355</xdr:row>
      <xdr:rowOff>0</xdr:rowOff>
    </xdr:from>
    <xdr:to>
      <xdr:col>7</xdr:col>
      <xdr:colOff>45719</xdr:colOff>
      <xdr:row>359</xdr:row>
      <xdr:rowOff>0</xdr:rowOff>
    </xdr:to>
    <xdr:sp macro="" textlink="">
      <xdr:nvSpPr>
        <xdr:cNvPr id="96" name="AutoShape 136">
          <a:extLst>
            <a:ext uri="{FF2B5EF4-FFF2-40B4-BE49-F238E27FC236}">
              <a16:creationId xmlns:a16="http://schemas.microsoft.com/office/drawing/2014/main" id="{DF8F19BE-EF95-4881-9B57-469AC841BF94}"/>
            </a:ext>
          </a:extLst>
        </xdr:cNvPr>
        <xdr:cNvSpPr>
          <a:spLocks/>
        </xdr:cNvSpPr>
      </xdr:nvSpPr>
      <xdr:spPr bwMode="auto">
        <a:xfrm>
          <a:off x="6926580" y="1475232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490</xdr:row>
      <xdr:rowOff>0</xdr:rowOff>
    </xdr:from>
    <xdr:to>
      <xdr:col>7</xdr:col>
      <xdr:colOff>45719</xdr:colOff>
      <xdr:row>494</xdr:row>
      <xdr:rowOff>0</xdr:rowOff>
    </xdr:to>
    <xdr:sp macro="" textlink="">
      <xdr:nvSpPr>
        <xdr:cNvPr id="72" name="AutoShape 136">
          <a:extLst>
            <a:ext uri="{FF2B5EF4-FFF2-40B4-BE49-F238E27FC236}">
              <a16:creationId xmlns:a16="http://schemas.microsoft.com/office/drawing/2014/main" id="{DF572BE9-42B5-4F48-A879-55DB3E8526E3}"/>
            </a:ext>
          </a:extLst>
        </xdr:cNvPr>
        <xdr:cNvSpPr>
          <a:spLocks/>
        </xdr:cNvSpPr>
      </xdr:nvSpPr>
      <xdr:spPr bwMode="auto">
        <a:xfrm>
          <a:off x="6926580" y="2833116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0</xdr:colOff>
      <xdr:row>452</xdr:row>
      <xdr:rowOff>22860</xdr:rowOff>
    </xdr:from>
    <xdr:ext cx="1285875" cy="459105"/>
    <xdr:pic>
      <xdr:nvPicPr>
        <xdr:cNvPr id="90" name="Picture 30" descr="nsflogo">
          <a:extLst>
            <a:ext uri="{FF2B5EF4-FFF2-40B4-BE49-F238E27FC236}">
              <a16:creationId xmlns:a16="http://schemas.microsoft.com/office/drawing/2014/main" id="{49DC30FB-5B79-48AA-A2E9-F7789C9D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374980"/>
          <a:ext cx="1285875" cy="459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524</xdr:row>
      <xdr:rowOff>22860</xdr:rowOff>
    </xdr:from>
    <xdr:ext cx="1285875" cy="459105"/>
    <xdr:pic>
      <xdr:nvPicPr>
        <xdr:cNvPr id="92" name="Picture 30" descr="nsflogo">
          <a:extLst>
            <a:ext uri="{FF2B5EF4-FFF2-40B4-BE49-F238E27FC236}">
              <a16:creationId xmlns:a16="http://schemas.microsoft.com/office/drawing/2014/main" id="{146D7E04-C5F5-45BD-8931-900C2B8E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374980"/>
          <a:ext cx="1285875" cy="459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6</xdr:col>
      <xdr:colOff>0</xdr:colOff>
      <xdr:row>531</xdr:row>
      <xdr:rowOff>0</xdr:rowOff>
    </xdr:from>
    <xdr:to>
      <xdr:col>6</xdr:col>
      <xdr:colOff>66675</xdr:colOff>
      <xdr:row>539</xdr:row>
      <xdr:rowOff>0</xdr:rowOff>
    </xdr:to>
    <xdr:sp macro="" textlink="">
      <xdr:nvSpPr>
        <xdr:cNvPr id="97" name="AutoShape 136">
          <a:extLst>
            <a:ext uri="{FF2B5EF4-FFF2-40B4-BE49-F238E27FC236}">
              <a16:creationId xmlns:a16="http://schemas.microsoft.com/office/drawing/2014/main" id="{AF64B549-7125-4FE7-90CE-863A5FE8D0F7}"/>
            </a:ext>
          </a:extLst>
        </xdr:cNvPr>
        <xdr:cNvSpPr>
          <a:spLocks/>
        </xdr:cNvSpPr>
      </xdr:nvSpPr>
      <xdr:spPr bwMode="auto">
        <a:xfrm>
          <a:off x="6606540" y="76443840"/>
          <a:ext cx="66675" cy="134112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560</xdr:row>
      <xdr:rowOff>0</xdr:rowOff>
    </xdr:from>
    <xdr:to>
      <xdr:col>7</xdr:col>
      <xdr:colOff>45719</xdr:colOff>
      <xdr:row>564</xdr:row>
      <xdr:rowOff>0</xdr:rowOff>
    </xdr:to>
    <xdr:sp macro="" textlink="">
      <xdr:nvSpPr>
        <xdr:cNvPr id="100" name="AutoShape 136">
          <a:extLst>
            <a:ext uri="{FF2B5EF4-FFF2-40B4-BE49-F238E27FC236}">
              <a16:creationId xmlns:a16="http://schemas.microsoft.com/office/drawing/2014/main" id="{08426BC0-5E88-4DC1-8EF8-03D642E138A7}"/>
            </a:ext>
          </a:extLst>
        </xdr:cNvPr>
        <xdr:cNvSpPr>
          <a:spLocks/>
        </xdr:cNvSpPr>
      </xdr:nvSpPr>
      <xdr:spPr bwMode="auto">
        <a:xfrm>
          <a:off x="6926580" y="8382000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560</xdr:row>
      <xdr:rowOff>0</xdr:rowOff>
    </xdr:from>
    <xdr:to>
      <xdr:col>7</xdr:col>
      <xdr:colOff>45719</xdr:colOff>
      <xdr:row>564</xdr:row>
      <xdr:rowOff>0</xdr:rowOff>
    </xdr:to>
    <xdr:sp macro="" textlink="">
      <xdr:nvSpPr>
        <xdr:cNvPr id="101" name="AutoShape 136">
          <a:extLst>
            <a:ext uri="{FF2B5EF4-FFF2-40B4-BE49-F238E27FC236}">
              <a16:creationId xmlns:a16="http://schemas.microsoft.com/office/drawing/2014/main" id="{4538566B-4A84-4F5E-A2F2-AF12C7D6BD08}"/>
            </a:ext>
          </a:extLst>
        </xdr:cNvPr>
        <xdr:cNvSpPr>
          <a:spLocks/>
        </xdr:cNvSpPr>
      </xdr:nvSpPr>
      <xdr:spPr bwMode="auto">
        <a:xfrm>
          <a:off x="6926580" y="8382000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560</xdr:row>
      <xdr:rowOff>0</xdr:rowOff>
    </xdr:from>
    <xdr:to>
      <xdr:col>7</xdr:col>
      <xdr:colOff>45719</xdr:colOff>
      <xdr:row>564</xdr:row>
      <xdr:rowOff>0</xdr:rowOff>
    </xdr:to>
    <xdr:sp macro="" textlink="">
      <xdr:nvSpPr>
        <xdr:cNvPr id="102" name="AutoShape 136">
          <a:extLst>
            <a:ext uri="{FF2B5EF4-FFF2-40B4-BE49-F238E27FC236}">
              <a16:creationId xmlns:a16="http://schemas.microsoft.com/office/drawing/2014/main" id="{B4A82176-86C6-44B8-9A3A-589D71A51A39}"/>
            </a:ext>
          </a:extLst>
        </xdr:cNvPr>
        <xdr:cNvSpPr>
          <a:spLocks/>
        </xdr:cNvSpPr>
      </xdr:nvSpPr>
      <xdr:spPr bwMode="auto">
        <a:xfrm>
          <a:off x="6926580" y="8382000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45719</xdr:colOff>
      <xdr:row>54</xdr:row>
      <xdr:rowOff>0</xdr:rowOff>
    </xdr:to>
    <xdr:sp macro="" textlink="">
      <xdr:nvSpPr>
        <xdr:cNvPr id="121" name="AutoShape 136">
          <a:extLst>
            <a:ext uri="{FF2B5EF4-FFF2-40B4-BE49-F238E27FC236}">
              <a16:creationId xmlns:a16="http://schemas.microsoft.com/office/drawing/2014/main" id="{A4E23CB8-E5FE-47E2-BCD1-A1B038B04C63}"/>
            </a:ext>
          </a:extLst>
        </xdr:cNvPr>
        <xdr:cNvSpPr>
          <a:spLocks/>
        </xdr:cNvSpPr>
      </xdr:nvSpPr>
      <xdr:spPr bwMode="auto">
        <a:xfrm>
          <a:off x="6926580" y="922020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118</xdr:row>
      <xdr:rowOff>0</xdr:rowOff>
    </xdr:from>
    <xdr:to>
      <xdr:col>8</xdr:col>
      <xdr:colOff>45719</xdr:colOff>
      <xdr:row>122</xdr:row>
      <xdr:rowOff>0</xdr:rowOff>
    </xdr:to>
    <xdr:sp macro="" textlink="">
      <xdr:nvSpPr>
        <xdr:cNvPr id="122" name="AutoShape 136">
          <a:extLst>
            <a:ext uri="{FF2B5EF4-FFF2-40B4-BE49-F238E27FC236}">
              <a16:creationId xmlns:a16="http://schemas.microsoft.com/office/drawing/2014/main" id="{3A198EDF-A31A-4595-9EAC-F16B5BBD96F7}"/>
            </a:ext>
          </a:extLst>
        </xdr:cNvPr>
        <xdr:cNvSpPr>
          <a:spLocks/>
        </xdr:cNvSpPr>
      </xdr:nvSpPr>
      <xdr:spPr bwMode="auto">
        <a:xfrm>
          <a:off x="6606540" y="2481072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122</xdr:row>
      <xdr:rowOff>0</xdr:rowOff>
    </xdr:from>
    <xdr:to>
      <xdr:col>10</xdr:col>
      <xdr:colOff>45719</xdr:colOff>
      <xdr:row>126</xdr:row>
      <xdr:rowOff>0</xdr:rowOff>
    </xdr:to>
    <xdr:sp macro="" textlink="">
      <xdr:nvSpPr>
        <xdr:cNvPr id="123" name="AutoShape 136">
          <a:extLst>
            <a:ext uri="{FF2B5EF4-FFF2-40B4-BE49-F238E27FC236}">
              <a16:creationId xmlns:a16="http://schemas.microsoft.com/office/drawing/2014/main" id="{9745E832-8C46-4C1C-AA4F-3EEF0E59A079}"/>
            </a:ext>
          </a:extLst>
        </xdr:cNvPr>
        <xdr:cNvSpPr>
          <a:spLocks/>
        </xdr:cNvSpPr>
      </xdr:nvSpPr>
      <xdr:spPr bwMode="auto">
        <a:xfrm>
          <a:off x="7246620" y="2129028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194</xdr:row>
      <xdr:rowOff>0</xdr:rowOff>
    </xdr:from>
    <xdr:to>
      <xdr:col>10</xdr:col>
      <xdr:colOff>45719</xdr:colOff>
      <xdr:row>198</xdr:row>
      <xdr:rowOff>0</xdr:rowOff>
    </xdr:to>
    <xdr:sp macro="" textlink="">
      <xdr:nvSpPr>
        <xdr:cNvPr id="133" name="AutoShape 136">
          <a:extLst>
            <a:ext uri="{FF2B5EF4-FFF2-40B4-BE49-F238E27FC236}">
              <a16:creationId xmlns:a16="http://schemas.microsoft.com/office/drawing/2014/main" id="{DA112276-59B2-4B61-96B1-1CF7963DD995}"/>
            </a:ext>
          </a:extLst>
        </xdr:cNvPr>
        <xdr:cNvSpPr>
          <a:spLocks/>
        </xdr:cNvSpPr>
      </xdr:nvSpPr>
      <xdr:spPr bwMode="auto">
        <a:xfrm>
          <a:off x="7566660" y="3336036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260</xdr:row>
      <xdr:rowOff>0</xdr:rowOff>
    </xdr:from>
    <xdr:to>
      <xdr:col>7</xdr:col>
      <xdr:colOff>45719</xdr:colOff>
      <xdr:row>264</xdr:row>
      <xdr:rowOff>0</xdr:rowOff>
    </xdr:to>
    <xdr:sp macro="" textlink="">
      <xdr:nvSpPr>
        <xdr:cNvPr id="136" name="AutoShape 136">
          <a:extLst>
            <a:ext uri="{FF2B5EF4-FFF2-40B4-BE49-F238E27FC236}">
              <a16:creationId xmlns:a16="http://schemas.microsoft.com/office/drawing/2014/main" id="{9D0102D2-C387-454F-9C34-EB14D8FF083F}"/>
            </a:ext>
          </a:extLst>
        </xdr:cNvPr>
        <xdr:cNvSpPr>
          <a:spLocks/>
        </xdr:cNvSpPr>
      </xdr:nvSpPr>
      <xdr:spPr bwMode="auto">
        <a:xfrm>
          <a:off x="6606540" y="4643628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264</xdr:row>
      <xdr:rowOff>0</xdr:rowOff>
    </xdr:from>
    <xdr:to>
      <xdr:col>9</xdr:col>
      <xdr:colOff>45719</xdr:colOff>
      <xdr:row>268</xdr:row>
      <xdr:rowOff>0</xdr:rowOff>
    </xdr:to>
    <xdr:sp macro="" textlink="">
      <xdr:nvSpPr>
        <xdr:cNvPr id="139" name="AutoShape 136">
          <a:extLst>
            <a:ext uri="{FF2B5EF4-FFF2-40B4-BE49-F238E27FC236}">
              <a16:creationId xmlns:a16="http://schemas.microsoft.com/office/drawing/2014/main" id="{9925681F-46DB-4E19-AADA-0F31DB79C8C7}"/>
            </a:ext>
          </a:extLst>
        </xdr:cNvPr>
        <xdr:cNvSpPr>
          <a:spLocks/>
        </xdr:cNvSpPr>
      </xdr:nvSpPr>
      <xdr:spPr bwMode="auto">
        <a:xfrm>
          <a:off x="6926580" y="4509516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336</xdr:row>
      <xdr:rowOff>0</xdr:rowOff>
    </xdr:from>
    <xdr:to>
      <xdr:col>10</xdr:col>
      <xdr:colOff>45719</xdr:colOff>
      <xdr:row>340</xdr:row>
      <xdr:rowOff>0</xdr:rowOff>
    </xdr:to>
    <xdr:sp macro="" textlink="">
      <xdr:nvSpPr>
        <xdr:cNvPr id="140" name="AutoShape 136">
          <a:extLst>
            <a:ext uri="{FF2B5EF4-FFF2-40B4-BE49-F238E27FC236}">
              <a16:creationId xmlns:a16="http://schemas.microsoft.com/office/drawing/2014/main" id="{F81277B0-DD21-40C8-917C-BD5F7AB75A15}"/>
            </a:ext>
          </a:extLst>
        </xdr:cNvPr>
        <xdr:cNvSpPr>
          <a:spLocks/>
        </xdr:cNvSpPr>
      </xdr:nvSpPr>
      <xdr:spPr bwMode="auto">
        <a:xfrm>
          <a:off x="7566660" y="5716524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404</xdr:row>
      <xdr:rowOff>0</xdr:rowOff>
    </xdr:from>
    <xdr:to>
      <xdr:col>8</xdr:col>
      <xdr:colOff>45719</xdr:colOff>
      <xdr:row>408</xdr:row>
      <xdr:rowOff>0</xdr:rowOff>
    </xdr:to>
    <xdr:sp macro="" textlink="">
      <xdr:nvSpPr>
        <xdr:cNvPr id="141" name="AutoShape 136">
          <a:extLst>
            <a:ext uri="{FF2B5EF4-FFF2-40B4-BE49-F238E27FC236}">
              <a16:creationId xmlns:a16="http://schemas.microsoft.com/office/drawing/2014/main" id="{3BC634DA-3E1D-416A-85E6-056FFCCE6A0F}"/>
            </a:ext>
          </a:extLst>
        </xdr:cNvPr>
        <xdr:cNvSpPr>
          <a:spLocks/>
        </xdr:cNvSpPr>
      </xdr:nvSpPr>
      <xdr:spPr bwMode="auto">
        <a:xfrm>
          <a:off x="6606540" y="7024116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404</xdr:row>
      <xdr:rowOff>0</xdr:rowOff>
    </xdr:from>
    <xdr:to>
      <xdr:col>8</xdr:col>
      <xdr:colOff>45719</xdr:colOff>
      <xdr:row>408</xdr:row>
      <xdr:rowOff>0</xdr:rowOff>
    </xdr:to>
    <xdr:sp macro="" textlink="">
      <xdr:nvSpPr>
        <xdr:cNvPr id="142" name="AutoShape 136">
          <a:extLst>
            <a:ext uri="{FF2B5EF4-FFF2-40B4-BE49-F238E27FC236}">
              <a16:creationId xmlns:a16="http://schemas.microsoft.com/office/drawing/2014/main" id="{66C368BF-E29E-461F-8C05-94DEF7051E32}"/>
            </a:ext>
          </a:extLst>
        </xdr:cNvPr>
        <xdr:cNvSpPr>
          <a:spLocks/>
        </xdr:cNvSpPr>
      </xdr:nvSpPr>
      <xdr:spPr bwMode="auto">
        <a:xfrm>
          <a:off x="6606540" y="7024116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467</xdr:row>
      <xdr:rowOff>0</xdr:rowOff>
    </xdr:from>
    <xdr:to>
      <xdr:col>8</xdr:col>
      <xdr:colOff>45719</xdr:colOff>
      <xdr:row>471</xdr:row>
      <xdr:rowOff>0</xdr:rowOff>
    </xdr:to>
    <xdr:sp macro="" textlink="">
      <xdr:nvSpPr>
        <xdr:cNvPr id="144" name="AutoShape 136">
          <a:extLst>
            <a:ext uri="{FF2B5EF4-FFF2-40B4-BE49-F238E27FC236}">
              <a16:creationId xmlns:a16="http://schemas.microsoft.com/office/drawing/2014/main" id="{7FBD0C38-86D4-4529-B127-1950C8E09FF3}"/>
            </a:ext>
          </a:extLst>
        </xdr:cNvPr>
        <xdr:cNvSpPr>
          <a:spLocks/>
        </xdr:cNvSpPr>
      </xdr:nvSpPr>
      <xdr:spPr bwMode="auto">
        <a:xfrm>
          <a:off x="6606540" y="8180832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471</xdr:row>
      <xdr:rowOff>0</xdr:rowOff>
    </xdr:from>
    <xdr:to>
      <xdr:col>10</xdr:col>
      <xdr:colOff>45719</xdr:colOff>
      <xdr:row>475</xdr:row>
      <xdr:rowOff>0</xdr:rowOff>
    </xdr:to>
    <xdr:sp macro="" textlink="">
      <xdr:nvSpPr>
        <xdr:cNvPr id="145" name="AutoShape 136">
          <a:extLst>
            <a:ext uri="{FF2B5EF4-FFF2-40B4-BE49-F238E27FC236}">
              <a16:creationId xmlns:a16="http://schemas.microsoft.com/office/drawing/2014/main" id="{B751A844-350A-4663-B1B9-AA2E0A1BBEA1}"/>
            </a:ext>
          </a:extLst>
        </xdr:cNvPr>
        <xdr:cNvSpPr>
          <a:spLocks/>
        </xdr:cNvSpPr>
      </xdr:nvSpPr>
      <xdr:spPr bwMode="auto">
        <a:xfrm>
          <a:off x="6606540" y="8214360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541</xdr:row>
      <xdr:rowOff>0</xdr:rowOff>
    </xdr:from>
    <xdr:to>
      <xdr:col>8</xdr:col>
      <xdr:colOff>45719</xdr:colOff>
      <xdr:row>545</xdr:row>
      <xdr:rowOff>0</xdr:rowOff>
    </xdr:to>
    <xdr:sp macro="" textlink="">
      <xdr:nvSpPr>
        <xdr:cNvPr id="146" name="AutoShape 136">
          <a:extLst>
            <a:ext uri="{FF2B5EF4-FFF2-40B4-BE49-F238E27FC236}">
              <a16:creationId xmlns:a16="http://schemas.microsoft.com/office/drawing/2014/main" id="{814D78D7-C4BE-4CB4-9D06-F54014154AFE}"/>
            </a:ext>
          </a:extLst>
        </xdr:cNvPr>
        <xdr:cNvSpPr>
          <a:spLocks/>
        </xdr:cNvSpPr>
      </xdr:nvSpPr>
      <xdr:spPr bwMode="auto">
        <a:xfrm>
          <a:off x="7886700" y="81473040"/>
          <a:ext cx="45719" cy="670560"/>
        </a:xfrm>
        <a:prstGeom prst="rightBrace">
          <a:avLst>
            <a:gd name="adj1" fmla="val 73333"/>
            <a:gd name="adj2" fmla="val 5869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E8D69-E433-4D5E-91FF-826C29FB34AC}">
  <dimension ref="A1:AC589"/>
  <sheetViews>
    <sheetView tabSelected="1" zoomScaleNormal="100" workbookViewId="0">
      <selection activeCell="S14" sqref="S14"/>
    </sheetView>
  </sheetViews>
  <sheetFormatPr baseColWidth="10" defaultRowHeight="13.2" x14ac:dyDescent="0.25"/>
  <cols>
    <col min="1" max="1" width="73" style="1" customWidth="1"/>
    <col min="2" max="2" width="5.33203125" style="1" customWidth="1"/>
    <col min="3" max="15" width="5.33203125" style="4" customWidth="1"/>
    <col min="16" max="16" width="5.33203125" style="1" customWidth="1"/>
    <col min="17" max="23" width="6.6640625" style="2" customWidth="1"/>
    <col min="24" max="25" width="6.6640625" style="3" customWidth="1"/>
    <col min="26" max="26" width="7.6640625" style="3" customWidth="1"/>
    <col min="27" max="27" width="9" style="2" customWidth="1"/>
    <col min="28" max="16384" width="11.5546875" style="1"/>
  </cols>
  <sheetData>
    <row r="1" spans="1:29" x14ac:dyDescent="0.25">
      <c r="A1" s="30"/>
      <c r="B1" s="64" t="s">
        <v>33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46" t="s">
        <v>31</v>
      </c>
    </row>
    <row r="2" spans="1:29" x14ac:dyDescent="0.25">
      <c r="A2" s="11"/>
      <c r="B2" s="74" t="s">
        <v>119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69"/>
      <c r="O2" s="169"/>
      <c r="P2" s="59" t="s">
        <v>32</v>
      </c>
    </row>
    <row r="3" spans="1:29" x14ac:dyDescent="0.25">
      <c r="A3" s="9"/>
      <c r="B3" s="74" t="s">
        <v>34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45"/>
    </row>
    <row r="4" spans="1:29" x14ac:dyDescent="0.25">
      <c r="A4" s="107" t="s">
        <v>106</v>
      </c>
      <c r="B4" s="190" t="s">
        <v>10</v>
      </c>
      <c r="C4" s="191"/>
      <c r="D4" s="190" t="s">
        <v>9</v>
      </c>
      <c r="E4" s="191"/>
      <c r="F4" s="190" t="s">
        <v>8</v>
      </c>
      <c r="G4" s="191"/>
      <c r="H4" s="190" t="s">
        <v>30</v>
      </c>
      <c r="I4" s="191"/>
      <c r="J4" s="73"/>
      <c r="K4" s="73"/>
      <c r="L4" s="73"/>
      <c r="M4" s="170"/>
      <c r="N4" s="73"/>
      <c r="O4" s="73"/>
      <c r="P4" s="45"/>
      <c r="Q4" s="1"/>
      <c r="X4" s="2"/>
      <c r="Y4" s="2"/>
      <c r="Z4" s="72"/>
      <c r="AA4" s="71"/>
      <c r="AB4" s="71"/>
      <c r="AC4" s="2"/>
    </row>
    <row r="5" spans="1:29" x14ac:dyDescent="0.25">
      <c r="A5" s="108" t="s">
        <v>0</v>
      </c>
      <c r="B5" s="185">
        <v>100</v>
      </c>
      <c r="C5" s="186"/>
      <c r="D5" s="192">
        <v>100</v>
      </c>
      <c r="E5" s="193"/>
      <c r="F5" s="194">
        <v>100</v>
      </c>
      <c r="G5" s="195"/>
      <c r="H5" s="196">
        <f>SUM(B5:G5)</f>
        <v>300</v>
      </c>
      <c r="I5" s="197"/>
      <c r="J5" s="76"/>
      <c r="K5" s="170"/>
      <c r="L5" s="170"/>
      <c r="M5" s="170"/>
      <c r="N5" s="170"/>
      <c r="O5" s="170"/>
      <c r="P5" s="171"/>
      <c r="X5" s="2"/>
      <c r="Y5" s="2"/>
      <c r="Z5" s="72"/>
      <c r="AA5" s="71"/>
      <c r="AB5" s="71"/>
      <c r="AC5" s="2"/>
    </row>
    <row r="6" spans="1:29" x14ac:dyDescent="0.25">
      <c r="A6" s="62"/>
      <c r="B6" s="74"/>
      <c r="C6" s="73"/>
      <c r="D6" s="73"/>
      <c r="E6" s="73"/>
      <c r="F6" s="183" t="s">
        <v>0</v>
      </c>
      <c r="G6" s="184"/>
      <c r="H6" s="188" t="s">
        <v>29</v>
      </c>
      <c r="I6" s="184"/>
      <c r="J6" s="172" t="s">
        <v>100</v>
      </c>
      <c r="K6" s="172"/>
      <c r="L6" s="172"/>
      <c r="M6" s="172"/>
      <c r="N6" s="172"/>
      <c r="O6" s="172"/>
      <c r="P6" s="97"/>
    </row>
    <row r="7" spans="1:29" ht="14.4" x14ac:dyDescent="0.3">
      <c r="A7" s="181" t="s">
        <v>79</v>
      </c>
      <c r="B7" s="182"/>
      <c r="C7" s="182"/>
      <c r="D7" s="182"/>
      <c r="E7" s="101"/>
      <c r="F7" s="185">
        <f>ROUND((B$5*H7/100)/2.5,)*2.5</f>
        <v>95</v>
      </c>
      <c r="G7" s="187"/>
      <c r="H7" s="185">
        <v>95</v>
      </c>
      <c r="I7" s="187"/>
      <c r="J7" s="172" t="s">
        <v>65</v>
      </c>
      <c r="K7" s="172"/>
      <c r="L7" s="73"/>
      <c r="M7" s="73"/>
      <c r="N7" s="73"/>
      <c r="O7" s="73"/>
      <c r="P7" s="97"/>
    </row>
    <row r="8" spans="1:29" ht="14.4" x14ac:dyDescent="0.3">
      <c r="A8" s="181" t="s">
        <v>143</v>
      </c>
      <c r="B8" s="182"/>
      <c r="C8" s="182"/>
      <c r="D8" s="182"/>
      <c r="E8" s="100"/>
      <c r="F8" s="185">
        <f>ROUND((F$7*H8/100)/2.5,)*2.5</f>
        <v>115</v>
      </c>
      <c r="G8" s="186"/>
      <c r="H8" s="185">
        <v>120</v>
      </c>
      <c r="I8" s="187"/>
      <c r="J8" s="172" t="s">
        <v>28</v>
      </c>
      <c r="K8" s="172"/>
      <c r="L8" s="73"/>
      <c r="M8" s="73"/>
      <c r="N8" s="73"/>
      <c r="O8" s="73"/>
      <c r="P8" s="97"/>
    </row>
    <row r="9" spans="1:29" ht="14.4" x14ac:dyDescent="0.3">
      <c r="A9" s="181" t="s">
        <v>27</v>
      </c>
      <c r="B9" s="182"/>
      <c r="C9" s="182"/>
      <c r="D9" s="182"/>
      <c r="E9" s="101"/>
      <c r="F9" s="185">
        <f>ROUND((F7*H9/100)/2.5,)*2.5</f>
        <v>105</v>
      </c>
      <c r="G9" s="186"/>
      <c r="H9" s="185">
        <v>110</v>
      </c>
      <c r="I9" s="187"/>
      <c r="J9" s="172" t="s">
        <v>22</v>
      </c>
      <c r="K9" s="172"/>
      <c r="L9" s="73"/>
      <c r="M9" s="170" t="s">
        <v>80</v>
      </c>
      <c r="N9" s="73"/>
      <c r="O9" s="73"/>
      <c r="P9" s="97"/>
      <c r="AB9" s="71"/>
      <c r="AC9" s="2"/>
    </row>
    <row r="10" spans="1:29" x14ac:dyDescent="0.25">
      <c r="A10" s="181" t="s">
        <v>123</v>
      </c>
      <c r="B10" s="182"/>
      <c r="C10" s="182"/>
      <c r="D10" s="182"/>
      <c r="E10" s="189"/>
      <c r="F10" s="185">
        <f>ROUND((F$7*H10/100)/2.5,)*2.5</f>
        <v>80</v>
      </c>
      <c r="G10" s="186"/>
      <c r="H10" s="185">
        <v>85</v>
      </c>
      <c r="I10" s="187"/>
      <c r="J10" s="172" t="s">
        <v>23</v>
      </c>
      <c r="K10" s="172"/>
      <c r="L10" s="73"/>
      <c r="M10" s="170" t="s">
        <v>81</v>
      </c>
      <c r="N10" s="73"/>
      <c r="O10" s="91"/>
      <c r="P10" s="45"/>
      <c r="AB10" s="71"/>
      <c r="AC10" s="2"/>
    </row>
    <row r="11" spans="1:29" ht="14.4" x14ac:dyDescent="0.3">
      <c r="A11" s="201" t="s">
        <v>135</v>
      </c>
      <c r="B11" s="202"/>
      <c r="C11" s="202"/>
      <c r="D11" s="202"/>
      <c r="E11" s="102"/>
      <c r="F11" s="185">
        <f>ROUND((F$7*H11/100)/2.5,)*2.5</f>
        <v>80</v>
      </c>
      <c r="G11" s="186"/>
      <c r="H11" s="185">
        <v>85</v>
      </c>
      <c r="I11" s="187"/>
      <c r="J11" s="172" t="s">
        <v>23</v>
      </c>
      <c r="K11" s="172"/>
      <c r="L11" s="73"/>
      <c r="M11" s="170" t="s">
        <v>82</v>
      </c>
      <c r="N11" s="73"/>
      <c r="O11" s="91"/>
      <c r="P11" s="45"/>
      <c r="AB11" s="71"/>
      <c r="AC11" s="2"/>
    </row>
    <row r="12" spans="1:29" ht="14.4" x14ac:dyDescent="0.3">
      <c r="A12" s="181" t="s">
        <v>88</v>
      </c>
      <c r="B12" s="182"/>
      <c r="C12" s="182"/>
      <c r="D12" s="182"/>
      <c r="E12" s="100"/>
      <c r="F12" s="185">
        <f>ROUND((F$7*H12/100)/2.5,)*2.5</f>
        <v>75</v>
      </c>
      <c r="G12" s="186"/>
      <c r="H12" s="185">
        <v>80</v>
      </c>
      <c r="I12" s="187"/>
      <c r="J12" s="172" t="s">
        <v>21</v>
      </c>
      <c r="K12" s="172"/>
      <c r="L12" s="73"/>
      <c r="M12" s="170" t="s">
        <v>83</v>
      </c>
      <c r="N12" s="91"/>
      <c r="O12" s="91"/>
      <c r="P12" s="45"/>
    </row>
    <row r="13" spans="1:29" ht="14.4" x14ac:dyDescent="0.3">
      <c r="A13" s="181" t="s">
        <v>108</v>
      </c>
      <c r="B13" s="182"/>
      <c r="C13" s="182"/>
      <c r="D13" s="182"/>
      <c r="E13" s="101"/>
      <c r="F13" s="185">
        <f>ROUND((F$7*H13/100)/2.5,)*2.5</f>
        <v>72.5</v>
      </c>
      <c r="G13" s="186"/>
      <c r="H13" s="185">
        <v>75</v>
      </c>
      <c r="I13" s="187"/>
      <c r="J13" s="172" t="s">
        <v>26</v>
      </c>
      <c r="K13" s="172"/>
      <c r="L13" s="73"/>
      <c r="M13" s="170" t="s">
        <v>84</v>
      </c>
      <c r="N13" s="91"/>
      <c r="O13" s="91"/>
      <c r="P13" s="45"/>
      <c r="AB13" s="71"/>
      <c r="AC13" s="2"/>
    </row>
    <row r="14" spans="1:29" ht="14.4" x14ac:dyDescent="0.3">
      <c r="A14" s="181" t="s">
        <v>25</v>
      </c>
      <c r="B14" s="182"/>
      <c r="C14" s="182"/>
      <c r="D14" s="182"/>
      <c r="E14" s="100"/>
      <c r="F14" s="185">
        <f>ROUND((F$7*H14/100)/2.5,)*2.5</f>
        <v>37.5</v>
      </c>
      <c r="G14" s="186"/>
      <c r="H14" s="185">
        <v>40</v>
      </c>
      <c r="I14" s="187"/>
      <c r="J14" s="172" t="s">
        <v>139</v>
      </c>
      <c r="K14" s="172"/>
      <c r="L14" s="73"/>
      <c r="M14" s="170" t="s">
        <v>85</v>
      </c>
      <c r="N14" s="91"/>
      <c r="O14" s="173"/>
      <c r="P14" s="45"/>
    </row>
    <row r="15" spans="1:29" ht="14.4" x14ac:dyDescent="0.3">
      <c r="A15" s="203" t="s">
        <v>6</v>
      </c>
      <c r="B15" s="204"/>
      <c r="C15" s="204"/>
      <c r="D15" s="204"/>
      <c r="E15" s="103"/>
      <c r="F15" s="192">
        <f>ROUND((D$5*H15/100)/2.5,)*2.5</f>
        <v>95</v>
      </c>
      <c r="G15" s="198"/>
      <c r="H15" s="192">
        <v>95</v>
      </c>
      <c r="I15" s="198"/>
      <c r="J15" s="172" t="s">
        <v>65</v>
      </c>
      <c r="K15" s="172"/>
      <c r="L15" s="73"/>
      <c r="M15" s="170" t="s">
        <v>86</v>
      </c>
      <c r="N15" s="91"/>
      <c r="O15" s="73"/>
      <c r="P15" s="45"/>
    </row>
    <row r="16" spans="1:29" ht="14.4" x14ac:dyDescent="0.3">
      <c r="A16" s="199" t="s">
        <v>116</v>
      </c>
      <c r="B16" s="200"/>
      <c r="C16" s="200"/>
      <c r="D16" s="200"/>
      <c r="E16" s="104"/>
      <c r="F16" s="192">
        <f t="shared" ref="F16:F21" si="0">ROUND((F$15*H16/100)/2.5,)*2.5</f>
        <v>105</v>
      </c>
      <c r="G16" s="198"/>
      <c r="H16" s="192">
        <v>110</v>
      </c>
      <c r="I16" s="198"/>
      <c r="J16" s="172" t="s">
        <v>22</v>
      </c>
      <c r="K16" s="172"/>
      <c r="L16" s="73"/>
      <c r="M16" s="170" t="s">
        <v>87</v>
      </c>
      <c r="N16" s="73"/>
      <c r="O16" s="73"/>
      <c r="P16" s="45"/>
      <c r="AB16" s="71"/>
      <c r="AC16" s="2"/>
    </row>
    <row r="17" spans="1:29" ht="14.4" x14ac:dyDescent="0.3">
      <c r="A17" s="203" t="s">
        <v>134</v>
      </c>
      <c r="B17" s="204"/>
      <c r="C17" s="204"/>
      <c r="D17" s="204"/>
      <c r="E17" s="103"/>
      <c r="F17" s="192">
        <f t="shared" si="0"/>
        <v>105</v>
      </c>
      <c r="G17" s="198"/>
      <c r="H17" s="192">
        <v>110</v>
      </c>
      <c r="I17" s="198"/>
      <c r="J17" s="172" t="s">
        <v>22</v>
      </c>
      <c r="K17" s="172"/>
      <c r="L17" s="73"/>
      <c r="M17" s="73"/>
      <c r="N17" s="73"/>
      <c r="O17" s="73"/>
      <c r="P17" s="45"/>
    </row>
    <row r="18" spans="1:29" ht="14.4" x14ac:dyDescent="0.3">
      <c r="A18" s="109" t="s">
        <v>109</v>
      </c>
      <c r="B18" s="174"/>
      <c r="C18" s="174"/>
      <c r="D18" s="174"/>
      <c r="E18" s="104"/>
      <c r="F18" s="192">
        <f t="shared" si="0"/>
        <v>75</v>
      </c>
      <c r="G18" s="198"/>
      <c r="H18" s="192">
        <v>80</v>
      </c>
      <c r="I18" s="198"/>
      <c r="J18" s="172" t="s">
        <v>21</v>
      </c>
      <c r="K18" s="172"/>
      <c r="L18" s="73"/>
      <c r="M18" s="73"/>
      <c r="N18" s="73"/>
      <c r="O18" s="73"/>
      <c r="P18" s="45"/>
      <c r="AB18" s="71"/>
      <c r="AC18" s="2"/>
    </row>
    <row r="19" spans="1:29" ht="14.4" x14ac:dyDescent="0.3">
      <c r="A19" s="203" t="s">
        <v>146</v>
      </c>
      <c r="B19" s="204"/>
      <c r="C19" s="204"/>
      <c r="D19" s="204"/>
      <c r="E19" s="103"/>
      <c r="F19" s="192">
        <f t="shared" si="0"/>
        <v>67.5</v>
      </c>
      <c r="G19" s="198"/>
      <c r="H19" s="192">
        <v>70</v>
      </c>
      <c r="I19" s="198"/>
      <c r="J19" s="172" t="s">
        <v>24</v>
      </c>
      <c r="K19" s="172"/>
      <c r="L19" s="73"/>
      <c r="M19" s="73"/>
      <c r="N19" s="73"/>
      <c r="O19" s="91"/>
      <c r="P19" s="45"/>
    </row>
    <row r="20" spans="1:29" ht="14.4" x14ac:dyDescent="0.3">
      <c r="A20" s="199" t="s">
        <v>122</v>
      </c>
      <c r="B20" s="200"/>
      <c r="C20" s="200"/>
      <c r="D20" s="200"/>
      <c r="E20" s="104"/>
      <c r="F20" s="192">
        <f t="shared" si="0"/>
        <v>75</v>
      </c>
      <c r="G20" s="198"/>
      <c r="H20" s="192">
        <v>80</v>
      </c>
      <c r="I20" s="198"/>
      <c r="J20" s="172" t="s">
        <v>23</v>
      </c>
      <c r="K20" s="172"/>
      <c r="L20" s="73"/>
      <c r="M20" s="73"/>
      <c r="N20" s="91"/>
      <c r="O20" s="91"/>
      <c r="P20" s="45"/>
      <c r="AB20" s="71"/>
      <c r="AC20" s="2"/>
    </row>
    <row r="21" spans="1:29" ht="14.4" x14ac:dyDescent="0.3">
      <c r="A21" s="203" t="s">
        <v>147</v>
      </c>
      <c r="B21" s="204"/>
      <c r="C21" s="204"/>
      <c r="D21" s="204"/>
      <c r="E21" s="103"/>
      <c r="F21" s="192">
        <f t="shared" si="0"/>
        <v>62.5</v>
      </c>
      <c r="G21" s="198"/>
      <c r="H21" s="192">
        <v>65</v>
      </c>
      <c r="I21" s="198"/>
      <c r="J21" s="172" t="s">
        <v>20</v>
      </c>
      <c r="K21" s="172"/>
      <c r="L21" s="73"/>
      <c r="M21" s="73"/>
      <c r="N21" s="91"/>
      <c r="O21" s="91"/>
      <c r="P21" s="45"/>
    </row>
    <row r="22" spans="1:29" ht="14.4" x14ac:dyDescent="0.3">
      <c r="A22" s="199" t="s">
        <v>117</v>
      </c>
      <c r="B22" s="200"/>
      <c r="C22" s="200"/>
      <c r="D22" s="200"/>
      <c r="E22" s="104"/>
      <c r="F22" s="192">
        <f>ROUND((F15*H22/100)/2.5,)*2.5</f>
        <v>42.5</v>
      </c>
      <c r="G22" s="198"/>
      <c r="H22" s="192">
        <v>45</v>
      </c>
      <c r="I22" s="198"/>
      <c r="J22" s="172" t="s">
        <v>19</v>
      </c>
      <c r="K22" s="172"/>
      <c r="L22" s="73"/>
      <c r="M22" s="73"/>
      <c r="N22" s="91"/>
      <c r="O22" s="91"/>
      <c r="P22" s="45"/>
      <c r="AB22" s="71"/>
      <c r="AC22" s="2"/>
    </row>
    <row r="23" spans="1:29" ht="14.4" x14ac:dyDescent="0.3">
      <c r="A23" s="203" t="s">
        <v>120</v>
      </c>
      <c r="B23" s="204"/>
      <c r="C23" s="204"/>
      <c r="D23" s="204"/>
      <c r="E23" s="103"/>
      <c r="F23" s="192">
        <f>ROUND((F15*H23/100)/2.5,)*2.5</f>
        <v>37.5</v>
      </c>
      <c r="G23" s="198"/>
      <c r="H23" s="192">
        <v>40</v>
      </c>
      <c r="I23" s="198"/>
      <c r="J23" s="172" t="s">
        <v>118</v>
      </c>
      <c r="K23" s="172"/>
      <c r="L23" s="73"/>
      <c r="M23" s="73"/>
      <c r="N23" s="91"/>
      <c r="O23" s="91"/>
      <c r="P23" s="45"/>
    </row>
    <row r="24" spans="1:29" ht="14.4" x14ac:dyDescent="0.3">
      <c r="A24" s="205" t="s">
        <v>5</v>
      </c>
      <c r="B24" s="206"/>
      <c r="C24" s="206"/>
      <c r="D24" s="206"/>
      <c r="E24" s="105"/>
      <c r="F24" s="194">
        <f>ROUND((F$5*H24/100)/2.5,)*2.5</f>
        <v>95</v>
      </c>
      <c r="G24" s="207"/>
      <c r="H24" s="194">
        <v>95</v>
      </c>
      <c r="I24" s="207"/>
      <c r="J24" s="172" t="s">
        <v>66</v>
      </c>
      <c r="K24" s="172"/>
      <c r="L24" s="73"/>
      <c r="M24" s="73"/>
      <c r="N24" s="91"/>
      <c r="O24" s="91"/>
      <c r="P24" s="45"/>
    </row>
    <row r="25" spans="1:29" ht="14.4" customHeight="1" x14ac:dyDescent="0.25">
      <c r="A25" s="205" t="s">
        <v>144</v>
      </c>
      <c r="B25" s="206"/>
      <c r="C25" s="206"/>
      <c r="D25" s="206"/>
      <c r="E25" s="210"/>
      <c r="F25" s="194">
        <f t="shared" ref="F25:F30" si="1">ROUND((F$24*H25/100)/2.5,)*2.5</f>
        <v>105</v>
      </c>
      <c r="G25" s="207"/>
      <c r="H25" s="194">
        <v>110</v>
      </c>
      <c r="I25" s="207"/>
      <c r="J25" s="172" t="s">
        <v>22</v>
      </c>
      <c r="K25" s="172"/>
      <c r="L25" s="73"/>
      <c r="M25" s="73"/>
      <c r="N25" s="74"/>
      <c r="O25" s="91"/>
      <c r="P25" s="45"/>
    </row>
    <row r="26" spans="1:29" ht="14.4" x14ac:dyDescent="0.3">
      <c r="A26" s="205" t="s">
        <v>110</v>
      </c>
      <c r="B26" s="206"/>
      <c r="C26" s="206"/>
      <c r="D26" s="206"/>
      <c r="E26" s="105"/>
      <c r="F26" s="194">
        <f t="shared" si="1"/>
        <v>75</v>
      </c>
      <c r="G26" s="207"/>
      <c r="H26" s="194">
        <v>80</v>
      </c>
      <c r="I26" s="207"/>
      <c r="J26" s="172" t="s">
        <v>21</v>
      </c>
      <c r="K26" s="172"/>
      <c r="L26" s="73"/>
      <c r="M26" s="73"/>
      <c r="N26" s="91"/>
      <c r="O26" s="91"/>
      <c r="P26" s="45"/>
    </row>
    <row r="27" spans="1:29" ht="14.4" x14ac:dyDescent="0.3">
      <c r="A27" s="205" t="s">
        <v>137</v>
      </c>
      <c r="B27" s="206"/>
      <c r="C27" s="206"/>
      <c r="D27" s="206"/>
      <c r="E27" s="105"/>
      <c r="F27" s="194">
        <f t="shared" si="1"/>
        <v>62.5</v>
      </c>
      <c r="G27" s="207"/>
      <c r="H27" s="194">
        <v>65</v>
      </c>
      <c r="I27" s="207"/>
      <c r="J27" s="172" t="s">
        <v>20</v>
      </c>
      <c r="K27" s="172"/>
      <c r="L27" s="73"/>
      <c r="M27" s="73"/>
      <c r="N27" s="91"/>
      <c r="O27" s="91"/>
      <c r="P27" s="45"/>
    </row>
    <row r="28" spans="1:29" ht="14.4" x14ac:dyDescent="0.3">
      <c r="A28" s="205" t="s">
        <v>121</v>
      </c>
      <c r="B28" s="206"/>
      <c r="C28" s="206"/>
      <c r="D28" s="206"/>
      <c r="E28" s="105"/>
      <c r="F28" s="194">
        <f t="shared" si="1"/>
        <v>42.5</v>
      </c>
      <c r="G28" s="207"/>
      <c r="H28" s="194">
        <v>45</v>
      </c>
      <c r="I28" s="207"/>
      <c r="J28" s="172" t="s">
        <v>19</v>
      </c>
      <c r="K28" s="172"/>
      <c r="L28" s="73"/>
      <c r="M28" s="73"/>
      <c r="N28" s="73"/>
      <c r="O28" s="73"/>
      <c r="P28" s="45"/>
    </row>
    <row r="29" spans="1:29" ht="14.4" x14ac:dyDescent="0.3">
      <c r="A29" s="205" t="s">
        <v>107</v>
      </c>
      <c r="B29" s="206"/>
      <c r="C29" s="206"/>
      <c r="D29" s="206"/>
      <c r="E29" s="105"/>
      <c r="F29" s="194">
        <f t="shared" si="1"/>
        <v>37.5</v>
      </c>
      <c r="G29" s="207"/>
      <c r="H29" s="194">
        <v>40</v>
      </c>
      <c r="I29" s="207"/>
      <c r="J29" s="172" t="s">
        <v>19</v>
      </c>
      <c r="K29" s="172"/>
      <c r="L29" s="73"/>
      <c r="M29" s="73"/>
      <c r="N29" s="73"/>
      <c r="O29" s="73"/>
      <c r="P29" s="45"/>
    </row>
    <row r="30" spans="1:29" ht="14.4" x14ac:dyDescent="0.3">
      <c r="A30" s="208" t="s">
        <v>113</v>
      </c>
      <c r="B30" s="209"/>
      <c r="C30" s="209"/>
      <c r="D30" s="209"/>
      <c r="E30" s="106"/>
      <c r="F30" s="194">
        <f t="shared" si="1"/>
        <v>10</v>
      </c>
      <c r="G30" s="207"/>
      <c r="H30" s="194">
        <v>10</v>
      </c>
      <c r="I30" s="207"/>
      <c r="J30" s="175" t="s">
        <v>114</v>
      </c>
      <c r="K30" s="175"/>
      <c r="L30" s="73"/>
      <c r="M30" s="73"/>
      <c r="N30" s="73"/>
      <c r="O30" s="73"/>
      <c r="P30" s="45"/>
    </row>
    <row r="31" spans="1:29" ht="14.4" x14ac:dyDescent="0.3">
      <c r="A31" s="205" t="s">
        <v>18</v>
      </c>
      <c r="B31" s="206"/>
      <c r="C31" s="206"/>
      <c r="D31" s="206"/>
      <c r="E31" s="105"/>
      <c r="F31" s="194">
        <f>ROUND((F24*H31/100)/2.5,)*2.5</f>
        <v>12.5</v>
      </c>
      <c r="G31" s="207"/>
      <c r="H31" s="194">
        <v>12.5</v>
      </c>
      <c r="I31" s="207"/>
      <c r="J31" s="176" t="s">
        <v>17</v>
      </c>
      <c r="K31" s="176"/>
      <c r="L31" s="33"/>
      <c r="M31" s="33"/>
      <c r="N31" s="33"/>
      <c r="O31" s="33"/>
      <c r="P31" s="66"/>
    </row>
    <row r="32" spans="1:29" x14ac:dyDescent="0.25">
      <c r="A32" s="23"/>
      <c r="B32" s="64" t="str">
        <f>B1</f>
        <v>NORGES STYRKELØFTFORBUND</v>
      </c>
      <c r="C32" s="89"/>
      <c r="D32" s="89"/>
      <c r="E32" s="89"/>
      <c r="F32" s="89"/>
      <c r="G32" s="89"/>
      <c r="H32" s="89"/>
      <c r="I32" s="89"/>
      <c r="J32" s="95" t="str">
        <f>M9</f>
        <v>Kal_uke 1</v>
      </c>
      <c r="K32" s="89"/>
      <c r="L32" s="89"/>
      <c r="M32" s="89"/>
      <c r="N32" s="89"/>
      <c r="O32" s="89"/>
      <c r="P32" s="63"/>
    </row>
    <row r="33" spans="1:16" x14ac:dyDescent="0.25">
      <c r="A33" s="62"/>
      <c r="B33" s="74" t="str">
        <f>B2</f>
        <v xml:space="preserve">Treningsopplegg 3 dager per uke 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59" t="str">
        <f>P1</f>
        <v>Datum</v>
      </c>
    </row>
    <row r="34" spans="1:16" x14ac:dyDescent="0.25">
      <c r="A34" s="61"/>
      <c r="B34" s="55" t="str">
        <f>B3</f>
        <v xml:space="preserve">Utarbeidet av Dietmar Wolf - Utdanningskonsulent i NSF 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60"/>
      <c r="N34" s="33"/>
      <c r="O34" s="33"/>
      <c r="P34" s="75" t="str">
        <f>P2</f>
        <v>Navn</v>
      </c>
    </row>
    <row r="35" spans="1:16" x14ac:dyDescent="0.25">
      <c r="A35" s="48" t="s">
        <v>40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47"/>
      <c r="N35" s="47"/>
      <c r="O35" s="47"/>
      <c r="P35" s="46"/>
    </row>
    <row r="36" spans="1:16" x14ac:dyDescent="0.25">
      <c r="A36" s="11" t="s">
        <v>52</v>
      </c>
      <c r="B36" s="74"/>
      <c r="C36" s="73"/>
      <c r="D36" s="73"/>
      <c r="E36" s="73"/>
      <c r="F36" s="73"/>
      <c r="G36" s="91"/>
      <c r="H36" s="73"/>
      <c r="I36" s="73"/>
      <c r="J36" s="73"/>
      <c r="K36" s="147"/>
      <c r="L36" s="73"/>
      <c r="M36" s="73"/>
      <c r="N36" s="73"/>
      <c r="O36" s="73"/>
      <c r="P36" s="45"/>
    </row>
    <row r="37" spans="1:16" x14ac:dyDescent="0.25">
      <c r="A37" s="58" t="s">
        <v>89</v>
      </c>
      <c r="B37" s="36"/>
      <c r="C37" s="35"/>
      <c r="D37" s="35"/>
      <c r="E37" s="35"/>
      <c r="F37" s="35"/>
      <c r="G37" s="92"/>
      <c r="H37" s="73"/>
      <c r="I37" s="73"/>
      <c r="J37" s="76"/>
      <c r="K37" s="148"/>
      <c r="L37" s="76"/>
      <c r="M37" s="76"/>
      <c r="N37" s="76"/>
      <c r="O37" s="76"/>
      <c r="P37" s="31"/>
    </row>
    <row r="38" spans="1:16" x14ac:dyDescent="0.25">
      <c r="A38" s="44"/>
      <c r="B38" s="17"/>
      <c r="C38" s="57"/>
      <c r="D38" s="57"/>
      <c r="E38" s="57"/>
      <c r="F38" s="57"/>
      <c r="G38" s="92"/>
      <c r="H38" s="77"/>
      <c r="I38" s="76"/>
      <c r="J38" s="76"/>
      <c r="K38" s="76"/>
      <c r="L38" s="76"/>
      <c r="M38" s="76"/>
      <c r="N38" s="76"/>
      <c r="O38" s="76"/>
      <c r="P38" s="31"/>
    </row>
    <row r="39" spans="1:16" x14ac:dyDescent="0.25">
      <c r="A39" s="44" t="s">
        <v>132</v>
      </c>
      <c r="B39" s="34" t="s">
        <v>0</v>
      </c>
      <c r="C39" s="13">
        <f>ROUND(($F$28*0.55)/2.5,0)*2.5</f>
        <v>22.5</v>
      </c>
      <c r="D39" s="13">
        <f t="shared" ref="D39:F39" si="2">ROUND(($F$28*0.55)/2.5,0)*2.5</f>
        <v>22.5</v>
      </c>
      <c r="E39" s="13">
        <f t="shared" si="2"/>
        <v>22.5</v>
      </c>
      <c r="F39" s="13">
        <f t="shared" si="2"/>
        <v>22.5</v>
      </c>
      <c r="G39" s="149"/>
      <c r="H39" s="77"/>
      <c r="I39" s="76"/>
      <c r="J39" s="76"/>
      <c r="K39" s="76"/>
      <c r="L39" s="76"/>
      <c r="M39" s="76"/>
      <c r="N39" s="76"/>
      <c r="O39" s="76"/>
      <c r="P39" s="31"/>
    </row>
    <row r="40" spans="1:16" x14ac:dyDescent="0.25">
      <c r="A40" s="43" t="s">
        <v>90</v>
      </c>
      <c r="B40" s="42" t="s">
        <v>38</v>
      </c>
      <c r="C40" s="41" t="s">
        <v>4</v>
      </c>
      <c r="D40" s="41" t="s">
        <v>4</v>
      </c>
      <c r="E40" s="41" t="s">
        <v>4</v>
      </c>
      <c r="F40" s="41" t="s">
        <v>4</v>
      </c>
      <c r="G40" s="77"/>
      <c r="H40" s="77"/>
      <c r="I40" s="76"/>
      <c r="J40" s="76"/>
      <c r="K40" s="76"/>
      <c r="L40" s="76"/>
      <c r="M40" s="76"/>
      <c r="N40" s="76"/>
      <c r="O40" s="76"/>
      <c r="P40" s="31"/>
    </row>
    <row r="41" spans="1:16" x14ac:dyDescent="0.25">
      <c r="A41" s="44" t="s">
        <v>145</v>
      </c>
      <c r="B41" s="54" t="s">
        <v>0</v>
      </c>
      <c r="C41" s="13">
        <f>ROUND(($F$31*0.55)/2.5,0)*2.5</f>
        <v>7.5</v>
      </c>
      <c r="D41" s="13">
        <f t="shared" ref="D41:F41" si="3">ROUND(($F$31*0.55)/2.5,0)*2.5</f>
        <v>7.5</v>
      </c>
      <c r="E41" s="13">
        <f t="shared" si="3"/>
        <v>7.5</v>
      </c>
      <c r="F41" s="13">
        <f t="shared" si="3"/>
        <v>7.5</v>
      </c>
      <c r="G41" s="93"/>
      <c r="H41" s="76"/>
      <c r="I41" s="73"/>
      <c r="J41" s="73"/>
      <c r="K41" s="73"/>
      <c r="L41" s="73"/>
      <c r="M41" s="73"/>
      <c r="N41" s="73"/>
      <c r="O41" s="76"/>
      <c r="P41" s="31"/>
    </row>
    <row r="42" spans="1:16" x14ac:dyDescent="0.25">
      <c r="A42" s="43" t="s">
        <v>104</v>
      </c>
      <c r="B42" s="53" t="s">
        <v>38</v>
      </c>
      <c r="C42" s="12">
        <v>6</v>
      </c>
      <c r="D42" s="12">
        <v>6</v>
      </c>
      <c r="E42" s="12">
        <v>6</v>
      </c>
      <c r="F42" s="12">
        <v>6</v>
      </c>
      <c r="G42" s="76"/>
      <c r="H42" s="76"/>
      <c r="I42" s="73"/>
      <c r="J42" s="73"/>
      <c r="K42" s="73"/>
      <c r="L42" s="73"/>
      <c r="M42" s="73"/>
      <c r="N42" s="73"/>
      <c r="O42" s="76"/>
      <c r="P42" s="31"/>
    </row>
    <row r="43" spans="1:16" x14ac:dyDescent="0.25">
      <c r="A43" s="67" t="s">
        <v>37</v>
      </c>
      <c r="B43" s="70" t="s">
        <v>35</v>
      </c>
      <c r="C43" s="69">
        <v>30</v>
      </c>
      <c r="D43" s="69">
        <v>30</v>
      </c>
      <c r="E43" s="69">
        <v>30</v>
      </c>
      <c r="F43" s="69">
        <v>30</v>
      </c>
      <c r="G43" s="94"/>
      <c r="H43" s="150" t="s">
        <v>112</v>
      </c>
      <c r="I43" s="73"/>
      <c r="J43" s="73"/>
      <c r="K43" s="73"/>
      <c r="L43" s="73"/>
      <c r="M43" s="73"/>
      <c r="N43" s="73"/>
      <c r="O43" s="76"/>
      <c r="P43" s="31"/>
    </row>
    <row r="44" spans="1:16" x14ac:dyDescent="0.25">
      <c r="A44" s="43" t="s">
        <v>36</v>
      </c>
      <c r="B44" s="56" t="s">
        <v>38</v>
      </c>
      <c r="C44" s="41" t="s">
        <v>3</v>
      </c>
      <c r="D44" s="41" t="s">
        <v>3</v>
      </c>
      <c r="E44" s="41" t="s">
        <v>3</v>
      </c>
      <c r="F44" s="41" t="s">
        <v>3</v>
      </c>
      <c r="G44" s="77"/>
      <c r="H44" s="77"/>
      <c r="I44" s="73"/>
      <c r="J44" s="73"/>
      <c r="K44" s="73"/>
      <c r="L44" s="73"/>
      <c r="M44" s="73"/>
      <c r="N44" s="73"/>
      <c r="O44" s="76"/>
      <c r="P44" s="31"/>
    </row>
    <row r="45" spans="1:16" x14ac:dyDescent="0.25">
      <c r="A45" s="44" t="s">
        <v>124</v>
      </c>
      <c r="B45" s="54" t="s">
        <v>0</v>
      </c>
      <c r="C45" s="13" t="s">
        <v>39</v>
      </c>
      <c r="D45" s="13" t="s">
        <v>39</v>
      </c>
      <c r="E45" s="13" t="s">
        <v>39</v>
      </c>
      <c r="F45" s="13" t="s">
        <v>39</v>
      </c>
      <c r="G45" s="76"/>
      <c r="H45" s="74"/>
      <c r="I45" s="76"/>
      <c r="J45" s="76"/>
      <c r="K45" s="76"/>
      <c r="L45" s="76"/>
      <c r="M45" s="76"/>
      <c r="N45" s="73"/>
      <c r="O45" s="76"/>
      <c r="P45" s="31"/>
    </row>
    <row r="46" spans="1:16" ht="13.8" thickBot="1" x14ac:dyDescent="0.3">
      <c r="A46" s="111"/>
      <c r="B46" s="112" t="s">
        <v>38</v>
      </c>
      <c r="C46" s="113" t="s">
        <v>4</v>
      </c>
      <c r="D46" s="113" t="s">
        <v>4</v>
      </c>
      <c r="E46" s="113" t="s">
        <v>4</v>
      </c>
      <c r="F46" s="113" t="s">
        <v>4</v>
      </c>
      <c r="G46" s="76"/>
      <c r="H46" s="151"/>
      <c r="I46" s="76"/>
      <c r="J46" s="76"/>
      <c r="K46" s="76"/>
      <c r="L46" s="76"/>
      <c r="M46" s="76"/>
      <c r="N46" s="73"/>
      <c r="O46" s="76"/>
      <c r="P46" s="31"/>
    </row>
    <row r="47" spans="1:16" ht="13.2" customHeight="1" x14ac:dyDescent="0.25">
      <c r="A47" s="152" t="s">
        <v>7</v>
      </c>
      <c r="B47" s="122" t="s">
        <v>0</v>
      </c>
      <c r="C47" s="123">
        <f>ROUND(($F$7*0.6)/2.5,0)*2.5</f>
        <v>57.5</v>
      </c>
      <c r="D47" s="123">
        <f>ROUND(($F$7*0.7)/2.5,0)*2.5</f>
        <v>67.5</v>
      </c>
      <c r="E47" s="123">
        <f>ROUND(($F$7*0.75)/2.5,0)*2.5</f>
        <v>72.5</v>
      </c>
      <c r="F47" s="123">
        <f>ROUND(($F$7*0.75)/2.5,0)*2.5</f>
        <v>72.5</v>
      </c>
      <c r="G47" s="124">
        <f>ROUND(($F$7*0.75)/2.5,0)*2.5</f>
        <v>72.5</v>
      </c>
      <c r="H47" s="153"/>
      <c r="I47" s="153"/>
      <c r="J47" s="153"/>
      <c r="K47" s="112"/>
      <c r="L47" s="112"/>
      <c r="M47" s="76"/>
      <c r="N47" s="73"/>
      <c r="O47" s="76"/>
      <c r="P47" s="10"/>
    </row>
    <row r="48" spans="1:16" x14ac:dyDescent="0.25">
      <c r="A48" s="38"/>
      <c r="B48" s="8" t="s">
        <v>38</v>
      </c>
      <c r="C48" s="14">
        <v>5</v>
      </c>
      <c r="D48" s="14">
        <v>4</v>
      </c>
      <c r="E48" s="14">
        <v>4</v>
      </c>
      <c r="F48" s="14">
        <v>4</v>
      </c>
      <c r="G48" s="125">
        <v>4</v>
      </c>
      <c r="H48" s="153"/>
      <c r="I48" s="154"/>
      <c r="J48" s="154"/>
      <c r="K48" s="155"/>
      <c r="L48" s="155"/>
      <c r="M48" s="77"/>
      <c r="N48" s="73"/>
      <c r="O48" s="77"/>
      <c r="P48" s="10"/>
    </row>
    <row r="49" spans="1:16" x14ac:dyDescent="0.25">
      <c r="A49" s="18" t="s">
        <v>53</v>
      </c>
      <c r="B49" s="17" t="s">
        <v>0</v>
      </c>
      <c r="C49" s="16">
        <f>ROUND(($F$12*0.6)/2.5,0)*2.5</f>
        <v>45</v>
      </c>
      <c r="D49" s="16">
        <f>ROUND(($F$12*0.7)/2.5,0)*2.5</f>
        <v>52.5</v>
      </c>
      <c r="E49" s="16">
        <f>ROUND(($F$12*0.75)/2.5,0)*2.5</f>
        <v>57.5</v>
      </c>
      <c r="F49" s="16">
        <f>ROUND(($F$12*0.8)/2.5,0)*2.5</f>
        <v>60</v>
      </c>
      <c r="G49" s="126">
        <f>ROUND(($F$12*0.8)/2.5,0)*2.5</f>
        <v>60</v>
      </c>
      <c r="H49" s="153"/>
      <c r="I49" s="156" t="s">
        <v>14</v>
      </c>
      <c r="J49" s="156"/>
      <c r="K49" s="155"/>
      <c r="L49" s="155"/>
      <c r="M49" s="77"/>
      <c r="N49" s="73"/>
      <c r="O49" s="77"/>
      <c r="P49" s="10"/>
    </row>
    <row r="50" spans="1:16" ht="13.8" thickBot="1" x14ac:dyDescent="0.3">
      <c r="A50" s="50" t="s">
        <v>78</v>
      </c>
      <c r="B50" s="76" t="s">
        <v>38</v>
      </c>
      <c r="C50" s="115">
        <v>5</v>
      </c>
      <c r="D50" s="115">
        <v>4</v>
      </c>
      <c r="E50" s="115">
        <v>4</v>
      </c>
      <c r="F50" s="115">
        <v>4</v>
      </c>
      <c r="G50" s="130">
        <v>4</v>
      </c>
      <c r="H50" s="153"/>
      <c r="I50" s="153"/>
      <c r="J50" s="153"/>
      <c r="K50" s="155"/>
      <c r="L50" s="155"/>
      <c r="M50" s="77"/>
      <c r="N50" s="77"/>
      <c r="O50" s="77"/>
      <c r="P50" s="10"/>
    </row>
    <row r="51" spans="1:16" x14ac:dyDescent="0.25">
      <c r="A51" s="152" t="s">
        <v>60</v>
      </c>
      <c r="B51" s="122" t="s">
        <v>0</v>
      </c>
      <c r="C51" s="123">
        <f>ROUND(($F$17*0.6)/2.5,0)*2.5</f>
        <v>62.5</v>
      </c>
      <c r="D51" s="122">
        <f>ROUND(($F$17*0.7)/2.5,0)*2.5</f>
        <v>72.5</v>
      </c>
      <c r="E51" s="123">
        <f>ROUND(($F$17*0.75)/2.5,0)*2.5</f>
        <v>80</v>
      </c>
      <c r="F51" s="123">
        <f t="shared" ref="F51:G51" si="4">ROUND(($F$17*0.75)/2.5,0)*2.5</f>
        <v>80</v>
      </c>
      <c r="G51" s="123">
        <f t="shared" si="4"/>
        <v>80</v>
      </c>
      <c r="H51" s="131">
        <f>ROUND(($F$17*0.8)/2.5,0)*2.5</f>
        <v>85</v>
      </c>
      <c r="I51" s="132">
        <f>ROUND(($F$17*0.8)/2.5,0)*2.5</f>
        <v>85</v>
      </c>
      <c r="J51" s="153"/>
      <c r="K51" s="153"/>
      <c r="L51" s="153"/>
      <c r="M51" s="74"/>
      <c r="N51" s="74"/>
      <c r="O51" s="76"/>
      <c r="P51" s="10"/>
    </row>
    <row r="52" spans="1:16" x14ac:dyDescent="0.25">
      <c r="A52" s="38" t="s">
        <v>56</v>
      </c>
      <c r="B52" s="8" t="s">
        <v>38</v>
      </c>
      <c r="C52" s="14">
        <v>5</v>
      </c>
      <c r="D52" s="6">
        <v>4</v>
      </c>
      <c r="E52" s="14">
        <v>4</v>
      </c>
      <c r="F52" s="14">
        <v>4</v>
      </c>
      <c r="G52" s="14">
        <v>4</v>
      </c>
      <c r="H52" s="51">
        <v>3</v>
      </c>
      <c r="I52" s="133">
        <v>3</v>
      </c>
      <c r="J52" s="153"/>
      <c r="K52" s="154"/>
      <c r="L52" s="154"/>
      <c r="M52" s="74"/>
      <c r="N52" s="74"/>
      <c r="O52" s="77"/>
      <c r="P52" s="10"/>
    </row>
    <row r="53" spans="1:16" x14ac:dyDescent="0.25">
      <c r="A53" s="18" t="s">
        <v>57</v>
      </c>
      <c r="B53" s="17" t="s">
        <v>0</v>
      </c>
      <c r="C53" s="16">
        <f>ROUND(($F$20*0.6)/2.5,0)*2.5</f>
        <v>45</v>
      </c>
      <c r="D53" s="16">
        <f>ROUND(($F$20*0.725)/2.5,0)*2.5</f>
        <v>55</v>
      </c>
      <c r="E53" s="16">
        <f>ROUND(($F$20*0.75)/2.5,0)*2.5</f>
        <v>57.5</v>
      </c>
      <c r="F53" s="16">
        <f t="shared" ref="F53:G53" si="5">ROUND(($F$20*0.8)/2.5,0)*2.5</f>
        <v>60</v>
      </c>
      <c r="G53" s="16">
        <f t="shared" si="5"/>
        <v>60</v>
      </c>
      <c r="H53" s="116"/>
      <c r="I53" s="134"/>
      <c r="J53" s="153"/>
      <c r="K53" s="156" t="s">
        <v>14</v>
      </c>
      <c r="L53" s="156"/>
      <c r="M53" s="74"/>
      <c r="N53" s="74"/>
      <c r="O53" s="76"/>
      <c r="P53" s="10"/>
    </row>
    <row r="54" spans="1:16" ht="13.8" thickBot="1" x14ac:dyDescent="0.3">
      <c r="A54" s="157" t="s">
        <v>99</v>
      </c>
      <c r="B54" s="127" t="s">
        <v>38</v>
      </c>
      <c r="C54" s="128">
        <v>5</v>
      </c>
      <c r="D54" s="128">
        <v>4</v>
      </c>
      <c r="E54" s="128">
        <v>4</v>
      </c>
      <c r="F54" s="128">
        <v>4</v>
      </c>
      <c r="G54" s="128">
        <v>4</v>
      </c>
      <c r="H54" s="127"/>
      <c r="I54" s="135"/>
      <c r="J54" s="153"/>
      <c r="K54" s="153"/>
      <c r="L54" s="153"/>
      <c r="M54" s="74"/>
      <c r="N54" s="74"/>
      <c r="O54" s="77"/>
      <c r="P54" s="10"/>
    </row>
    <row r="55" spans="1:16" x14ac:dyDescent="0.25">
      <c r="A55" s="114" t="s">
        <v>111</v>
      </c>
      <c r="B55" s="65" t="s">
        <v>0</v>
      </c>
      <c r="C55" s="65">
        <f>ROUND(($F$27*0.6)/2.5,0)*2.5</f>
        <v>37.5</v>
      </c>
      <c r="D55" s="65">
        <f>ROUND(($F$27*0.7)/2.5,0)*2.5</f>
        <v>45</v>
      </c>
      <c r="E55" s="65">
        <f>ROUND(($F$27*0.75)/2.5,0)*2.5</f>
        <v>47.5</v>
      </c>
      <c r="F55" s="65">
        <f>ROUND(($F$27*0.75)/2.5,0)*2.5</f>
        <v>47.5</v>
      </c>
      <c r="G55" s="74"/>
      <c r="H55" s="74"/>
      <c r="I55" s="84"/>
      <c r="J55" s="76"/>
      <c r="K55" s="76"/>
      <c r="L55" s="74"/>
      <c r="M55" s="74"/>
      <c r="N55" s="74"/>
      <c r="O55" s="77"/>
      <c r="P55" s="10"/>
    </row>
    <row r="56" spans="1:16" x14ac:dyDescent="0.25">
      <c r="A56" s="40" t="s">
        <v>102</v>
      </c>
      <c r="B56" s="19" t="s">
        <v>38</v>
      </c>
      <c r="C56" s="14">
        <v>6</v>
      </c>
      <c r="D56" s="14">
        <v>6</v>
      </c>
      <c r="E56" s="14">
        <v>6</v>
      </c>
      <c r="F56" s="14">
        <v>6</v>
      </c>
      <c r="G56" s="74"/>
      <c r="H56" s="158"/>
      <c r="I56" s="84"/>
      <c r="J56" s="76"/>
      <c r="K56" s="76"/>
      <c r="L56" s="74"/>
      <c r="M56" s="74"/>
      <c r="N56" s="74"/>
      <c r="O56" s="77"/>
      <c r="P56" s="10"/>
    </row>
    <row r="57" spans="1:16" x14ac:dyDescent="0.25">
      <c r="A57" s="18" t="s">
        <v>148</v>
      </c>
      <c r="B57" s="17" t="s">
        <v>0</v>
      </c>
      <c r="C57" s="16">
        <f>ROUND(($F$22*0.6)/2.5,0)*2.5</f>
        <v>25</v>
      </c>
      <c r="D57" s="16">
        <f>ROUND(($F$22*0.7)/2.5,0)*2.5</f>
        <v>30</v>
      </c>
      <c r="E57" s="16">
        <f>ROUND(($F$22*0.75)/2.5,0)*2.5</f>
        <v>32.5</v>
      </c>
      <c r="F57" s="16">
        <f t="shared" ref="F57:G57" si="6">ROUND(($F$22*0.75)/2.5,0)*2.5</f>
        <v>32.5</v>
      </c>
      <c r="G57" s="16">
        <f t="shared" si="6"/>
        <v>32.5</v>
      </c>
      <c r="H57" s="77"/>
      <c r="I57" s="84"/>
      <c r="J57" s="76"/>
      <c r="K57" s="76"/>
      <c r="L57" s="74"/>
      <c r="M57" s="74"/>
      <c r="N57" s="74"/>
      <c r="O57" s="77"/>
      <c r="P57" s="10"/>
    </row>
    <row r="58" spans="1:16" x14ac:dyDescent="0.25">
      <c r="A58" s="39"/>
      <c r="B58" s="8" t="s">
        <v>38</v>
      </c>
      <c r="C58" s="14">
        <v>8</v>
      </c>
      <c r="D58" s="14">
        <v>6</v>
      </c>
      <c r="E58" s="14">
        <v>5</v>
      </c>
      <c r="F58" s="14">
        <v>5</v>
      </c>
      <c r="G58" s="14">
        <v>5</v>
      </c>
      <c r="H58" s="76"/>
      <c r="I58" s="76"/>
      <c r="J58" s="76"/>
      <c r="K58" s="76"/>
      <c r="L58" s="74"/>
      <c r="M58" s="74"/>
      <c r="N58" s="74"/>
      <c r="O58" s="77"/>
      <c r="P58" s="10"/>
    </row>
    <row r="59" spans="1:16" x14ac:dyDescent="0.25">
      <c r="A59" s="18" t="s">
        <v>12</v>
      </c>
      <c r="B59" s="17" t="s">
        <v>0</v>
      </c>
      <c r="C59" s="16">
        <f>ROUND(($F$30*0.125)/2.5,0)*2.5</f>
        <v>2.5</v>
      </c>
      <c r="D59" s="16">
        <f t="shared" ref="D59:G59" si="7">ROUND(($F$30*0.125)/2.5,0)*2.5</f>
        <v>2.5</v>
      </c>
      <c r="E59" s="16">
        <f t="shared" si="7"/>
        <v>2.5</v>
      </c>
      <c r="F59" s="16">
        <f t="shared" si="7"/>
        <v>2.5</v>
      </c>
      <c r="G59" s="16">
        <f t="shared" si="7"/>
        <v>2.5</v>
      </c>
      <c r="H59" s="76"/>
      <c r="I59" s="76"/>
      <c r="J59" s="76"/>
      <c r="K59" s="76"/>
      <c r="L59" s="76"/>
      <c r="M59" s="76"/>
      <c r="N59" s="76"/>
      <c r="O59" s="76"/>
      <c r="P59" s="10"/>
    </row>
    <row r="60" spans="1:16" x14ac:dyDescent="0.25">
      <c r="A60" s="15" t="s">
        <v>54</v>
      </c>
      <c r="B60" s="8" t="s">
        <v>38</v>
      </c>
      <c r="C60" s="14">
        <v>7</v>
      </c>
      <c r="D60" s="14">
        <v>7</v>
      </c>
      <c r="E60" s="14">
        <v>7</v>
      </c>
      <c r="F60" s="14">
        <v>7</v>
      </c>
      <c r="G60" s="14">
        <v>7</v>
      </c>
      <c r="H60" s="74"/>
      <c r="I60" s="74"/>
      <c r="J60" s="74"/>
      <c r="K60" s="74"/>
      <c r="L60" s="74"/>
      <c r="M60" s="74"/>
      <c r="N60" s="74"/>
      <c r="O60" s="77"/>
      <c r="P60" s="10"/>
    </row>
    <row r="61" spans="1:16" x14ac:dyDescent="0.25">
      <c r="A61" s="78" t="s">
        <v>133</v>
      </c>
      <c r="B61" s="79" t="s">
        <v>0</v>
      </c>
      <c r="C61" s="80">
        <f>ROUND(($F$29*0.6)/2.5,0)*2.5</f>
        <v>22.5</v>
      </c>
      <c r="D61" s="80">
        <f>ROUND(($F$29*0.7)/2.5,0)*2.5</f>
        <v>27.5</v>
      </c>
      <c r="E61" s="80">
        <f t="shared" ref="E61:F61" si="8">ROUND(($F$29*0.75)/2.5,0)*2.5</f>
        <v>27.5</v>
      </c>
      <c r="F61" s="80">
        <f t="shared" si="8"/>
        <v>27.5</v>
      </c>
      <c r="G61" s="80">
        <f>ROUND(($F$29*0.75)/2.5,0)*2.5</f>
        <v>27.5</v>
      </c>
      <c r="H61" s="74"/>
      <c r="I61" s="74"/>
      <c r="J61" s="74"/>
      <c r="K61" s="74"/>
      <c r="L61" s="74"/>
      <c r="M61" s="74"/>
      <c r="N61" s="74"/>
      <c r="O61" s="77"/>
      <c r="P61" s="10"/>
    </row>
    <row r="62" spans="1:16" x14ac:dyDescent="0.25">
      <c r="A62" s="81" t="s">
        <v>102</v>
      </c>
      <c r="B62" s="82" t="s">
        <v>38</v>
      </c>
      <c r="C62" s="83">
        <v>8</v>
      </c>
      <c r="D62" s="83">
        <v>6</v>
      </c>
      <c r="E62" s="83">
        <v>6</v>
      </c>
      <c r="F62" s="83">
        <v>6</v>
      </c>
      <c r="G62" s="83">
        <v>6</v>
      </c>
      <c r="H62" s="74"/>
      <c r="I62" s="74"/>
      <c r="J62" s="74"/>
      <c r="K62" s="74"/>
      <c r="L62" s="74"/>
      <c r="M62" s="74"/>
      <c r="N62" s="74"/>
      <c r="O62" s="77"/>
      <c r="P62" s="10"/>
    </row>
    <row r="63" spans="1:16" x14ac:dyDescent="0.25">
      <c r="A63" s="49" t="s">
        <v>50</v>
      </c>
      <c r="B63" s="36" t="s">
        <v>1</v>
      </c>
      <c r="C63" s="35" t="s">
        <v>51</v>
      </c>
      <c r="D63" s="98"/>
      <c r="E63" s="98"/>
      <c r="F63" s="98"/>
      <c r="G63" s="98"/>
      <c r="H63" s="55"/>
      <c r="I63" s="55"/>
      <c r="J63" s="55"/>
      <c r="K63" s="55"/>
      <c r="L63" s="55"/>
      <c r="M63" s="55"/>
      <c r="N63" s="55"/>
      <c r="O63" s="6"/>
      <c r="P63" s="5"/>
    </row>
    <row r="64" spans="1:16" x14ac:dyDescent="0.25">
      <c r="A64" s="48" t="s">
        <v>91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47"/>
      <c r="N64" s="47"/>
      <c r="O64" s="47"/>
      <c r="P64" s="46"/>
    </row>
    <row r="65" spans="1:16" x14ac:dyDescent="0.25">
      <c r="A65" s="11" t="s">
        <v>52</v>
      </c>
      <c r="B65" s="74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45"/>
    </row>
    <row r="66" spans="1:16" x14ac:dyDescent="0.25">
      <c r="A66" s="85" t="s">
        <v>25</v>
      </c>
      <c r="B66" s="17" t="s">
        <v>0</v>
      </c>
      <c r="C66" s="16">
        <f>ROUND(($F$14*0.6)/2.5,0)*2.5</f>
        <v>22.5</v>
      </c>
      <c r="D66" s="16">
        <f>ROUND(($F$14*0.7)/2.5,0)*2.5</f>
        <v>27.5</v>
      </c>
      <c r="E66" s="16">
        <f>ROUND(($F$14*0.7)/2.5,0)*2.5</f>
        <v>27.5</v>
      </c>
      <c r="F66" s="16">
        <f>ROUND(($F$14*0.7)/2.5,0)*2.5</f>
        <v>27.5</v>
      </c>
      <c r="G66" s="76"/>
      <c r="H66" s="76"/>
      <c r="I66" s="76"/>
      <c r="J66" s="76"/>
      <c r="K66" s="76"/>
      <c r="L66" s="76"/>
      <c r="M66" s="76"/>
      <c r="N66" s="76"/>
      <c r="O66" s="76"/>
      <c r="P66" s="31"/>
    </row>
    <row r="67" spans="1:16" x14ac:dyDescent="0.25">
      <c r="A67" s="96"/>
      <c r="B67" s="76" t="s">
        <v>38</v>
      </c>
      <c r="C67" s="115">
        <v>6</v>
      </c>
      <c r="D67" s="115">
        <v>5</v>
      </c>
      <c r="E67" s="115">
        <v>5</v>
      </c>
      <c r="F67" s="115">
        <v>5</v>
      </c>
      <c r="G67" s="76"/>
      <c r="H67" s="76"/>
      <c r="I67" s="112"/>
      <c r="J67" s="76"/>
      <c r="K67" s="76"/>
      <c r="L67" s="76"/>
      <c r="M67" s="76"/>
      <c r="N67" s="76"/>
      <c r="O67" s="76"/>
      <c r="P67" s="31"/>
    </row>
    <row r="68" spans="1:16" x14ac:dyDescent="0.25">
      <c r="A68" s="85" t="s">
        <v>136</v>
      </c>
      <c r="B68" s="17" t="s">
        <v>0</v>
      </c>
      <c r="C68" s="16">
        <f>ROUND(($F$11*0.6)/2.5,0)*2.5</f>
        <v>47.5</v>
      </c>
      <c r="D68" s="16">
        <f>ROUND(($F$11*0.725)/2.5,0)*2.5</f>
        <v>57.5</v>
      </c>
      <c r="E68" s="16">
        <f>ROUND(($F$11*0.8)/2.5,0)*2.5</f>
        <v>65</v>
      </c>
      <c r="F68" s="16">
        <f>ROUND(($F$11*0.8)/2.5,0)*2.5</f>
        <v>65</v>
      </c>
      <c r="G68" s="16">
        <f>ROUND(($F$11*0.8)/2.5,0)*2.5</f>
        <v>65</v>
      </c>
      <c r="H68" s="16">
        <f>ROUND(($F$11*0.8)/2.5,0)*2.5</f>
        <v>65</v>
      </c>
      <c r="I68" s="76"/>
      <c r="J68" s="112"/>
      <c r="K68" s="112"/>
      <c r="L68" s="112"/>
      <c r="M68" s="76"/>
      <c r="N68" s="76"/>
      <c r="O68" s="76"/>
      <c r="P68" s="10"/>
    </row>
    <row r="69" spans="1:16" ht="13.8" thickBot="1" x14ac:dyDescent="0.3">
      <c r="A69" s="96"/>
      <c r="B69" s="76" t="s">
        <v>38</v>
      </c>
      <c r="C69" s="115">
        <v>6</v>
      </c>
      <c r="D69" s="115">
        <v>5</v>
      </c>
      <c r="E69" s="115">
        <v>5</v>
      </c>
      <c r="F69" s="115">
        <v>5</v>
      </c>
      <c r="G69" s="115">
        <v>5</v>
      </c>
      <c r="H69" s="14">
        <v>5</v>
      </c>
      <c r="I69" s="76"/>
      <c r="J69" s="155"/>
      <c r="K69" s="155"/>
      <c r="L69" s="74"/>
      <c r="M69" s="77"/>
      <c r="N69" s="77"/>
      <c r="O69" s="77"/>
      <c r="P69" s="10"/>
    </row>
    <row r="70" spans="1:16" x14ac:dyDescent="0.25">
      <c r="A70" s="159" t="s">
        <v>125</v>
      </c>
      <c r="B70" s="122" t="s">
        <v>0</v>
      </c>
      <c r="C70" s="123">
        <f>ROUND(($F$17*0.6)/2.5,0)*2.5</f>
        <v>62.5</v>
      </c>
      <c r="D70" s="122">
        <f>ROUND(($F$17*0.7)/2.5,0)*2.5</f>
        <v>72.5</v>
      </c>
      <c r="E70" s="123">
        <f>ROUND(($F$17*0.75)/2.5,0)*2.5</f>
        <v>80</v>
      </c>
      <c r="F70" s="123">
        <f t="shared" ref="F70:G70" si="9">ROUND(($F$17*0.75)/2.5,0)*2.5</f>
        <v>80</v>
      </c>
      <c r="G70" s="124">
        <f t="shared" si="9"/>
        <v>80</v>
      </c>
      <c r="H70" s="76"/>
      <c r="I70" s="153"/>
      <c r="J70" s="74"/>
      <c r="K70" s="74"/>
      <c r="L70" s="74"/>
      <c r="M70" s="74"/>
      <c r="N70" s="74"/>
      <c r="O70" s="76"/>
      <c r="P70" s="10"/>
    </row>
    <row r="71" spans="1:16" x14ac:dyDescent="0.25">
      <c r="A71" s="9" t="s">
        <v>67</v>
      </c>
      <c r="B71" s="8" t="s">
        <v>38</v>
      </c>
      <c r="C71" s="14">
        <v>5</v>
      </c>
      <c r="D71" s="6">
        <v>3</v>
      </c>
      <c r="E71" s="14">
        <v>4</v>
      </c>
      <c r="F71" s="14">
        <v>4</v>
      </c>
      <c r="G71" s="125">
        <v>4</v>
      </c>
      <c r="H71" s="153"/>
      <c r="I71" s="154"/>
      <c r="J71" s="74"/>
      <c r="K71" s="74"/>
      <c r="L71" s="74"/>
      <c r="M71" s="74"/>
      <c r="N71" s="74"/>
      <c r="O71" s="77"/>
      <c r="P71" s="10"/>
    </row>
    <row r="72" spans="1:16" x14ac:dyDescent="0.25">
      <c r="A72" s="18" t="s">
        <v>60</v>
      </c>
      <c r="B72" s="17" t="s">
        <v>0</v>
      </c>
      <c r="C72" s="16">
        <f>ROUND(($F$15*0.6)/2.5,0)*2.5</f>
        <v>57.5</v>
      </c>
      <c r="D72" s="16">
        <f>ROUND(($F$15*0.7)/2.5,0)*2.5</f>
        <v>67.5</v>
      </c>
      <c r="E72" s="16">
        <f>ROUND(($F$15*0.75)/2.5,0)*2.5</f>
        <v>72.5</v>
      </c>
      <c r="F72" s="16">
        <f t="shared" ref="F72:G72" si="10">ROUND(($F$15*0.75)/2.5,0)*2.5</f>
        <v>72.5</v>
      </c>
      <c r="G72" s="126">
        <f t="shared" si="10"/>
        <v>72.5</v>
      </c>
      <c r="H72" s="153"/>
      <c r="I72" s="156" t="s">
        <v>14</v>
      </c>
      <c r="J72" s="74"/>
      <c r="K72" s="74"/>
      <c r="L72" s="74"/>
      <c r="M72" s="74"/>
      <c r="N72" s="74"/>
      <c r="O72" s="77"/>
      <c r="P72" s="10"/>
    </row>
    <row r="73" spans="1:16" ht="13.8" thickBot="1" x14ac:dyDescent="0.3">
      <c r="A73" s="160" t="s">
        <v>59</v>
      </c>
      <c r="B73" s="127" t="s">
        <v>38</v>
      </c>
      <c r="C73" s="128">
        <v>5</v>
      </c>
      <c r="D73" s="128">
        <v>3</v>
      </c>
      <c r="E73" s="128">
        <v>4</v>
      </c>
      <c r="F73" s="128">
        <v>4</v>
      </c>
      <c r="G73" s="129">
        <v>4</v>
      </c>
      <c r="H73" s="153"/>
      <c r="I73" s="153"/>
      <c r="J73" s="74"/>
      <c r="K73" s="74"/>
      <c r="L73" s="74"/>
      <c r="M73" s="74"/>
      <c r="N73" s="74"/>
      <c r="O73" s="77"/>
      <c r="P73" s="10"/>
    </row>
    <row r="74" spans="1:16" x14ac:dyDescent="0.25">
      <c r="A74" s="117" t="s">
        <v>105</v>
      </c>
      <c r="B74" s="65" t="s">
        <v>0</v>
      </c>
      <c r="C74" s="65">
        <f>ROUND(($F$26*0.6)/2.5,0)*2.5</f>
        <v>45</v>
      </c>
      <c r="D74" s="65">
        <f>ROUND(($F$26*0.7)/2.5,0)*2.5</f>
        <v>52.5</v>
      </c>
      <c r="E74" s="65">
        <f>ROUND(($F$26*0.75)/2.5,0)*2.5</f>
        <v>57.5</v>
      </c>
      <c r="F74" s="65">
        <f t="shared" ref="F74:G74" si="11">ROUND(($F$26*0.75)/2.5,0)*2.5</f>
        <v>57.5</v>
      </c>
      <c r="G74" s="65">
        <f t="shared" si="11"/>
        <v>57.5</v>
      </c>
      <c r="H74" s="112"/>
      <c r="I74" s="112"/>
      <c r="J74" s="112"/>
      <c r="K74" s="112"/>
      <c r="L74" s="74"/>
      <c r="M74" s="74"/>
      <c r="N74" s="74"/>
      <c r="O74" s="73"/>
      <c r="P74" s="21"/>
    </row>
    <row r="75" spans="1:16" x14ac:dyDescent="0.25">
      <c r="A75" s="50" t="s">
        <v>58</v>
      </c>
      <c r="B75" s="19" t="s">
        <v>38</v>
      </c>
      <c r="C75" s="14">
        <v>5</v>
      </c>
      <c r="D75" s="14">
        <v>4</v>
      </c>
      <c r="E75" s="14">
        <v>4</v>
      </c>
      <c r="F75" s="14">
        <v>4</v>
      </c>
      <c r="G75" s="14">
        <v>4</v>
      </c>
      <c r="H75" s="93"/>
      <c r="I75" s="93"/>
      <c r="J75" s="93"/>
      <c r="K75" s="93"/>
      <c r="L75" s="74"/>
      <c r="M75" s="74"/>
      <c r="N75" s="74"/>
      <c r="O75" s="77"/>
      <c r="P75" s="10"/>
    </row>
    <row r="76" spans="1:16" x14ac:dyDescent="0.25">
      <c r="A76" s="18" t="s">
        <v>148</v>
      </c>
      <c r="B76" s="17" t="s">
        <v>0</v>
      </c>
      <c r="C76" s="16">
        <f>ROUND(($F$22*0.6)/2.5,0)*2.5</f>
        <v>25</v>
      </c>
      <c r="D76" s="16">
        <f>ROUND(($F$22*0.675)/2.5,0)*2.5</f>
        <v>27.5</v>
      </c>
      <c r="E76" s="16">
        <f>ROUND(($F$22*0.725)/2.5,0)*2.5</f>
        <v>30</v>
      </c>
      <c r="F76" s="16">
        <f t="shared" ref="F76:G76" si="12">ROUND(($F$22*0.725)/2.5,0)*2.5</f>
        <v>30</v>
      </c>
      <c r="G76" s="16">
        <f t="shared" si="12"/>
        <v>30</v>
      </c>
      <c r="H76" s="74"/>
      <c r="I76" s="76"/>
      <c r="J76" s="74"/>
      <c r="K76" s="74"/>
      <c r="L76" s="74"/>
      <c r="M76" s="74"/>
      <c r="N76" s="74"/>
      <c r="O76" s="76"/>
      <c r="P76" s="10"/>
    </row>
    <row r="77" spans="1:16" x14ac:dyDescent="0.25">
      <c r="A77" s="39"/>
      <c r="B77" s="8" t="s">
        <v>38</v>
      </c>
      <c r="C77" s="14">
        <v>8</v>
      </c>
      <c r="D77" s="14">
        <v>6</v>
      </c>
      <c r="E77" s="14">
        <v>5</v>
      </c>
      <c r="F77" s="14">
        <v>5</v>
      </c>
      <c r="G77" s="14">
        <v>5</v>
      </c>
      <c r="H77" s="74"/>
      <c r="I77" s="76"/>
      <c r="J77" s="74"/>
      <c r="K77" s="74"/>
      <c r="L77" s="74"/>
      <c r="M77" s="74"/>
      <c r="N77" s="74"/>
      <c r="O77" s="77"/>
      <c r="P77" s="10"/>
    </row>
    <row r="78" spans="1:16" x14ac:dyDescent="0.25">
      <c r="A78" s="18" t="s">
        <v>61</v>
      </c>
      <c r="B78" s="16" t="s">
        <v>0</v>
      </c>
      <c r="C78" s="16">
        <f>ROUND(($F$28*0.7)/2.5,0)*2.5</f>
        <v>30</v>
      </c>
      <c r="D78" s="16">
        <f>ROUND(($F$28*0.7)/2.5,0)*2.5</f>
        <v>30</v>
      </c>
      <c r="E78" s="16">
        <f>ROUND(($F$28*0.7)/2.5,0)*2.5</f>
        <v>30</v>
      </c>
      <c r="F78" s="16">
        <f>ROUND(($F$28*0.7)/2.5,0)*2.5</f>
        <v>30</v>
      </c>
      <c r="G78" s="77"/>
      <c r="H78" s="76"/>
      <c r="I78" s="76"/>
      <c r="J78" s="74"/>
      <c r="K78" s="74"/>
      <c r="L78" s="76"/>
      <c r="M78" s="76"/>
      <c r="N78" s="76"/>
      <c r="O78" s="76"/>
      <c r="P78" s="10"/>
    </row>
    <row r="79" spans="1:16" x14ac:dyDescent="0.25">
      <c r="A79" s="20" t="s">
        <v>126</v>
      </c>
      <c r="B79" s="19" t="s">
        <v>38</v>
      </c>
      <c r="C79" s="14">
        <v>8</v>
      </c>
      <c r="D79" s="14">
        <v>8</v>
      </c>
      <c r="E79" s="14">
        <v>8</v>
      </c>
      <c r="F79" s="14">
        <v>8</v>
      </c>
      <c r="G79" s="6"/>
      <c r="H79" s="6"/>
      <c r="I79" s="6"/>
      <c r="J79" s="6"/>
      <c r="K79" s="55"/>
      <c r="L79" s="6"/>
      <c r="M79" s="6"/>
      <c r="N79" s="6"/>
      <c r="O79" s="6"/>
      <c r="P79" s="5"/>
    </row>
    <row r="80" spans="1:16" x14ac:dyDescent="0.25">
      <c r="A80" s="11"/>
      <c r="B80" s="76"/>
      <c r="C80" s="76"/>
      <c r="D80" s="77"/>
      <c r="E80" s="77"/>
      <c r="F80" s="77"/>
      <c r="G80" s="77"/>
      <c r="H80" s="76"/>
      <c r="I80" s="76"/>
      <c r="J80" s="76"/>
      <c r="K80" s="76"/>
      <c r="L80" s="76"/>
      <c r="M80" s="76"/>
      <c r="N80" s="76"/>
      <c r="O80" s="76"/>
      <c r="P80" s="10"/>
    </row>
    <row r="81" spans="1:16" x14ac:dyDescent="0.25">
      <c r="A81" s="48" t="s">
        <v>45</v>
      </c>
      <c r="B81" s="76"/>
      <c r="C81" s="76"/>
      <c r="D81" s="77"/>
      <c r="E81" s="77"/>
      <c r="F81" s="77"/>
      <c r="G81" s="77"/>
      <c r="H81" s="77"/>
      <c r="I81" s="76"/>
      <c r="J81" s="76"/>
      <c r="K81" s="77"/>
      <c r="L81" s="77"/>
      <c r="M81" s="73"/>
      <c r="N81" s="73"/>
      <c r="O81" s="73"/>
      <c r="P81" s="10"/>
    </row>
    <row r="82" spans="1:16" x14ac:dyDescent="0.25">
      <c r="A82" s="11" t="s">
        <v>52</v>
      </c>
      <c r="B82" s="76"/>
      <c r="C82" s="76"/>
      <c r="D82" s="76"/>
      <c r="E82" s="76"/>
      <c r="F82" s="76"/>
      <c r="G82" s="76"/>
      <c r="H82" s="151"/>
      <c r="I82" s="76"/>
      <c r="J82" s="76"/>
      <c r="K82" s="76"/>
      <c r="L82" s="76"/>
      <c r="M82" s="73"/>
      <c r="N82" s="73"/>
      <c r="O82" s="73"/>
      <c r="P82" s="31"/>
    </row>
    <row r="83" spans="1:16" x14ac:dyDescent="0.25">
      <c r="A83" s="18" t="s">
        <v>141</v>
      </c>
      <c r="B83" s="17" t="s">
        <v>0</v>
      </c>
      <c r="C83" s="16">
        <f>ROUND(($F$7*0.6)/2.5,0)*2.5</f>
        <v>57.5</v>
      </c>
      <c r="D83" s="16">
        <f>ROUND(($F$7*0.7)/2.5,0)*2.5</f>
        <v>67.5</v>
      </c>
      <c r="E83" s="16">
        <f>ROUND(($F$7*0.78)/2.5,0)*2.5</f>
        <v>75</v>
      </c>
      <c r="F83" s="16">
        <f>ROUND(($F$7*0.825)/2.5,0)*2.5</f>
        <v>77.5</v>
      </c>
      <c r="G83" s="52">
        <f>ROUND(($F$9*0.8)/2.5,0)*2.5</f>
        <v>85</v>
      </c>
      <c r="H83" s="52">
        <f t="shared" ref="H83:J83" si="13">ROUND(($F$9*0.8)/2.5,0)*2.5</f>
        <v>85</v>
      </c>
      <c r="I83" s="52">
        <f t="shared" si="13"/>
        <v>85</v>
      </c>
      <c r="J83" s="52">
        <f t="shared" si="13"/>
        <v>85</v>
      </c>
      <c r="K83" s="162" t="s">
        <v>64</v>
      </c>
      <c r="L83" s="161"/>
      <c r="M83" s="76"/>
      <c r="N83" s="76"/>
      <c r="O83" s="76"/>
      <c r="P83" s="10"/>
    </row>
    <row r="84" spans="1:16" x14ac:dyDescent="0.25">
      <c r="A84" s="38"/>
      <c r="B84" s="8" t="s">
        <v>38</v>
      </c>
      <c r="C84" s="14">
        <v>7</v>
      </c>
      <c r="D84" s="14">
        <v>5</v>
      </c>
      <c r="E84" s="14">
        <v>4</v>
      </c>
      <c r="F84" s="14">
        <v>3</v>
      </c>
      <c r="G84" s="51">
        <v>3</v>
      </c>
      <c r="H84" s="51">
        <v>3</v>
      </c>
      <c r="I84" s="51">
        <v>3</v>
      </c>
      <c r="J84" s="51">
        <v>3</v>
      </c>
      <c r="K84" s="73"/>
      <c r="L84" s="155"/>
      <c r="M84" s="77"/>
      <c r="N84" s="77"/>
      <c r="O84" s="77"/>
      <c r="P84" s="10"/>
    </row>
    <row r="85" spans="1:16" x14ac:dyDescent="0.25">
      <c r="A85" s="179" t="s">
        <v>142</v>
      </c>
      <c r="B85" s="17" t="s">
        <v>0</v>
      </c>
      <c r="C85" s="16">
        <f>ROUND(($F$7*0.6)/2.5,0)*2.5</f>
        <v>57.5</v>
      </c>
      <c r="D85" s="16">
        <f>ROUND(($F$7*0.7)/2.5,0)*2.5</f>
        <v>67.5</v>
      </c>
      <c r="E85" s="16">
        <f>ROUND(($F$7*0.78)/2.5,0)*2.5</f>
        <v>75</v>
      </c>
      <c r="F85" s="16">
        <f>ROUND(($F$7*0.825)/2.5,0)*2.5</f>
        <v>77.5</v>
      </c>
      <c r="G85" s="52">
        <f>ROUND(($F$8*0.75)/2.5,0)*2.5</f>
        <v>87.5</v>
      </c>
      <c r="H85" s="52">
        <f>ROUND(($F$8*0.75)/2.5,0)*2.5</f>
        <v>87.5</v>
      </c>
      <c r="I85" s="52">
        <f>ROUND(($F$8*0.75)/2.5,0)*2.5</f>
        <v>87.5</v>
      </c>
      <c r="J85" s="162" t="s">
        <v>64</v>
      </c>
      <c r="K85" s="73"/>
      <c r="L85" s="161"/>
      <c r="M85" s="76"/>
      <c r="N85" s="76"/>
      <c r="O85" s="76"/>
      <c r="P85" s="10"/>
    </row>
    <row r="86" spans="1:16" x14ac:dyDescent="0.25">
      <c r="A86" s="180" t="s">
        <v>131</v>
      </c>
      <c r="B86" s="8" t="s">
        <v>38</v>
      </c>
      <c r="C86" s="14">
        <v>7</v>
      </c>
      <c r="D86" s="14">
        <v>5</v>
      </c>
      <c r="E86" s="14">
        <v>3</v>
      </c>
      <c r="F86" s="14">
        <v>2</v>
      </c>
      <c r="G86" s="51">
        <v>5</v>
      </c>
      <c r="H86" s="51">
        <v>5</v>
      </c>
      <c r="I86" s="51">
        <v>5</v>
      </c>
      <c r="J86" s="76"/>
      <c r="K86" s="73"/>
      <c r="L86" s="155"/>
      <c r="M86" s="77"/>
      <c r="N86" s="77"/>
      <c r="O86" s="77"/>
      <c r="P86" s="10"/>
    </row>
    <row r="87" spans="1:16" x14ac:dyDescent="0.25">
      <c r="A87" s="18" t="s">
        <v>62</v>
      </c>
      <c r="B87" s="17" t="s">
        <v>0</v>
      </c>
      <c r="C87" s="29">
        <f>ROUND(($F$15*0.6)/2.5,0)*2.5</f>
        <v>57.5</v>
      </c>
      <c r="D87" s="28">
        <f>ROUND(($F$15*0.7)/2.5,0)*2.5</f>
        <v>67.5</v>
      </c>
      <c r="E87" s="27">
        <f>ROUND(($F$15*0.75)/2.5,0)*2.5</f>
        <v>72.5</v>
      </c>
      <c r="F87" s="27">
        <f t="shared" ref="F87:G87" si="14">ROUND(($F$15*0.75)/2.5,0)*2.5</f>
        <v>72.5</v>
      </c>
      <c r="G87" s="27">
        <f t="shared" si="14"/>
        <v>72.5</v>
      </c>
      <c r="H87" s="153"/>
      <c r="I87" s="76"/>
      <c r="J87" s="153"/>
      <c r="K87" s="76"/>
      <c r="L87" s="74"/>
      <c r="M87" s="163" t="s">
        <v>16</v>
      </c>
      <c r="N87" s="164" t="s">
        <v>103</v>
      </c>
      <c r="O87" s="165" t="s">
        <v>13</v>
      </c>
      <c r="P87" s="10"/>
    </row>
    <row r="88" spans="1:16" x14ac:dyDescent="0.25">
      <c r="A88" s="38"/>
      <c r="B88" s="8" t="s">
        <v>38</v>
      </c>
      <c r="C88" s="26">
        <v>5</v>
      </c>
      <c r="D88" s="25">
        <v>4</v>
      </c>
      <c r="E88" s="24">
        <v>6</v>
      </c>
      <c r="F88" s="24">
        <v>6</v>
      </c>
      <c r="G88" s="24">
        <v>6</v>
      </c>
      <c r="H88" s="153"/>
      <c r="I88" s="76"/>
      <c r="J88" s="154"/>
      <c r="K88" s="76"/>
      <c r="L88" s="74"/>
      <c r="M88" s="163" t="s">
        <v>15</v>
      </c>
      <c r="N88" s="164" t="s">
        <v>15</v>
      </c>
      <c r="O88" s="165" t="s">
        <v>15</v>
      </c>
      <c r="P88" s="10"/>
    </row>
    <row r="89" spans="1:16" x14ac:dyDescent="0.25">
      <c r="A89" s="18" t="s">
        <v>101</v>
      </c>
      <c r="B89" s="17" t="s">
        <v>0</v>
      </c>
      <c r="C89" s="16">
        <f>ROUND(($F$24*0.6)/2.5,0)*2.5</f>
        <v>57.5</v>
      </c>
      <c r="D89" s="16">
        <f>ROUND(($F$24*0.7)/2.5,0)*2.5</f>
        <v>67.5</v>
      </c>
      <c r="E89" s="16">
        <f>ROUND(($F$24*0.75)/2.5,0)*2.5</f>
        <v>72.5</v>
      </c>
      <c r="F89" s="16">
        <f t="shared" ref="F89:H89" si="15">ROUND(($F$24*0.75)/2.5,0)*2.5</f>
        <v>72.5</v>
      </c>
      <c r="G89" s="16">
        <f t="shared" si="15"/>
        <v>72.5</v>
      </c>
      <c r="H89" s="16">
        <f t="shared" si="15"/>
        <v>72.5</v>
      </c>
      <c r="I89" s="93"/>
      <c r="J89" s="93"/>
      <c r="K89" s="76"/>
      <c r="L89" s="76"/>
      <c r="M89" s="76"/>
      <c r="N89" s="76"/>
      <c r="O89" s="76"/>
      <c r="P89" s="10"/>
    </row>
    <row r="90" spans="1:16" x14ac:dyDescent="0.25">
      <c r="A90" s="22"/>
      <c r="B90" s="8" t="s">
        <v>38</v>
      </c>
      <c r="C90" s="14">
        <v>4</v>
      </c>
      <c r="D90" s="14">
        <v>3</v>
      </c>
      <c r="E90" s="14">
        <v>6</v>
      </c>
      <c r="F90" s="14">
        <v>6</v>
      </c>
      <c r="G90" s="14">
        <v>6</v>
      </c>
      <c r="H90" s="14">
        <v>6</v>
      </c>
      <c r="I90" s="93"/>
      <c r="J90" s="93"/>
      <c r="K90" s="76"/>
      <c r="L90" s="76"/>
      <c r="M90" s="76"/>
      <c r="N90" s="77"/>
      <c r="O90" s="77"/>
      <c r="P90" s="10"/>
    </row>
    <row r="91" spans="1:16" x14ac:dyDescent="0.25">
      <c r="A91" s="18" t="s">
        <v>127</v>
      </c>
      <c r="B91" s="16" t="s">
        <v>0</v>
      </c>
      <c r="C91" s="16">
        <f>ROUND(($F$25*0.725)/2.5,0)*2.5</f>
        <v>75</v>
      </c>
      <c r="D91" s="16">
        <f>ROUND(($F$25*0.7)/2.5,0)*2.5</f>
        <v>72.5</v>
      </c>
      <c r="E91" s="16">
        <f>ROUND(($F$25*0.75)/2.5,0)*2.5</f>
        <v>80</v>
      </c>
      <c r="F91" s="16">
        <f t="shared" ref="F91:G91" si="16">ROUND(($F$25*0.75)/2.5,0)*2.5</f>
        <v>80</v>
      </c>
      <c r="G91" s="16">
        <f t="shared" si="16"/>
        <v>80</v>
      </c>
      <c r="H91" s="112"/>
      <c r="I91" s="112"/>
      <c r="J91" s="112"/>
      <c r="K91" s="76"/>
      <c r="L91" s="76"/>
      <c r="M91" s="73"/>
      <c r="N91" s="73"/>
      <c r="O91" s="73"/>
      <c r="P91" s="21"/>
    </row>
    <row r="92" spans="1:16" x14ac:dyDescent="0.25">
      <c r="A92" s="110" t="s">
        <v>128</v>
      </c>
      <c r="B92" s="19" t="s">
        <v>38</v>
      </c>
      <c r="C92" s="14">
        <v>4</v>
      </c>
      <c r="D92" s="14">
        <v>3</v>
      </c>
      <c r="E92" s="14">
        <v>6</v>
      </c>
      <c r="F92" s="14">
        <v>6</v>
      </c>
      <c r="G92" s="14">
        <v>6</v>
      </c>
      <c r="H92" s="93"/>
      <c r="I92" s="93"/>
      <c r="J92" s="93"/>
      <c r="K92" s="76"/>
      <c r="L92" s="77"/>
      <c r="M92" s="76"/>
      <c r="N92" s="77"/>
      <c r="O92" s="77"/>
      <c r="P92" s="10"/>
    </row>
    <row r="93" spans="1:16" x14ac:dyDescent="0.25">
      <c r="A93" s="18" t="s">
        <v>129</v>
      </c>
      <c r="B93" s="17" t="s">
        <v>0</v>
      </c>
      <c r="C93" s="16">
        <f>ROUND(($F$29*0.6)/2.5,0)*2.5</f>
        <v>22.5</v>
      </c>
      <c r="D93" s="16">
        <f>ROUND(($F$29*0.7)/2.5,0)*2.5</f>
        <v>27.5</v>
      </c>
      <c r="E93" s="16">
        <f>ROUND(($F$29*0.75)/2.5,0)*2.5</f>
        <v>27.5</v>
      </c>
      <c r="F93" s="16">
        <f>ROUND(($F$29*0.75)/2.5,0)*2.5</f>
        <v>27.5</v>
      </c>
      <c r="G93" s="16">
        <f>ROUND(($F$29*0.75)/2.5,0)*2.5</f>
        <v>27.5</v>
      </c>
      <c r="H93" s="166"/>
      <c r="I93" s="93"/>
      <c r="J93" s="93"/>
      <c r="K93" s="76"/>
      <c r="L93" s="77"/>
      <c r="M93" s="76"/>
      <c r="N93" s="77"/>
      <c r="O93" s="77"/>
      <c r="P93" s="10"/>
    </row>
    <row r="94" spans="1:16" x14ac:dyDescent="0.25">
      <c r="A94" s="15" t="s">
        <v>130</v>
      </c>
      <c r="B94" s="8" t="s">
        <v>38</v>
      </c>
      <c r="C94" s="14">
        <v>10</v>
      </c>
      <c r="D94" s="14">
        <v>8</v>
      </c>
      <c r="E94" s="14">
        <v>6</v>
      </c>
      <c r="F94" s="14">
        <v>6</v>
      </c>
      <c r="G94" s="14">
        <v>6</v>
      </c>
      <c r="H94" s="77"/>
      <c r="I94" s="93"/>
      <c r="J94" s="93"/>
      <c r="K94" s="76"/>
      <c r="L94" s="77"/>
      <c r="M94" s="76"/>
      <c r="N94" s="77"/>
      <c r="O94" s="77"/>
      <c r="P94" s="10"/>
    </row>
    <row r="95" spans="1:16" x14ac:dyDescent="0.25">
      <c r="A95" s="78" t="s">
        <v>133</v>
      </c>
      <c r="B95" s="79" t="s">
        <v>0</v>
      </c>
      <c r="C95" s="80">
        <f>ROUND(($F$29*0.6)/2.5,0)*2.5</f>
        <v>22.5</v>
      </c>
      <c r="D95" s="80">
        <f>ROUND(($F$29*0.7)/2.5,0)*2.5</f>
        <v>27.5</v>
      </c>
      <c r="E95" s="80">
        <f t="shared" ref="E95:F95" si="17">ROUND(($F$29*0.75)/2.5,0)*2.5</f>
        <v>27.5</v>
      </c>
      <c r="F95" s="80">
        <f t="shared" si="17"/>
        <v>27.5</v>
      </c>
      <c r="G95" s="80">
        <f>ROUND(($F$29*0.75)/2.5,0)*2.5</f>
        <v>27.5</v>
      </c>
      <c r="H95" s="74"/>
      <c r="I95" s="77"/>
      <c r="J95" s="93"/>
      <c r="K95" s="77"/>
      <c r="L95" s="77"/>
      <c r="M95" s="77"/>
      <c r="N95" s="77"/>
      <c r="O95" s="77"/>
      <c r="P95" s="10"/>
    </row>
    <row r="96" spans="1:16" x14ac:dyDescent="0.25">
      <c r="A96" s="81" t="s">
        <v>102</v>
      </c>
      <c r="B96" s="82" t="s">
        <v>38</v>
      </c>
      <c r="C96" s="83">
        <v>8</v>
      </c>
      <c r="D96" s="83">
        <v>6</v>
      </c>
      <c r="E96" s="83">
        <v>6</v>
      </c>
      <c r="F96" s="83">
        <v>6</v>
      </c>
      <c r="G96" s="83">
        <v>6</v>
      </c>
      <c r="H96" s="74"/>
      <c r="I96" s="77"/>
      <c r="J96" s="77"/>
      <c r="K96" s="77"/>
      <c r="L96" s="77"/>
      <c r="M96" s="77"/>
      <c r="N96" s="77"/>
      <c r="O96" s="77"/>
      <c r="P96" s="10"/>
    </row>
    <row r="97" spans="1:16" x14ac:dyDescent="0.25">
      <c r="A97" s="37" t="s">
        <v>2</v>
      </c>
      <c r="B97" s="36" t="s">
        <v>1</v>
      </c>
      <c r="C97" s="35" t="s">
        <v>51</v>
      </c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10"/>
    </row>
    <row r="98" spans="1:16" x14ac:dyDescent="0.25">
      <c r="A98" s="11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10"/>
    </row>
    <row r="99" spans="1:16" x14ac:dyDescent="0.25">
      <c r="A99" s="11"/>
      <c r="B99" s="74"/>
      <c r="C99" s="74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10"/>
    </row>
    <row r="100" spans="1:16" x14ac:dyDescent="0.25">
      <c r="A100" s="11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10"/>
    </row>
    <row r="101" spans="1:16" x14ac:dyDescent="0.25">
      <c r="A101" s="11"/>
      <c r="B101" s="76"/>
      <c r="C101" s="16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10"/>
    </row>
    <row r="102" spans="1:16" x14ac:dyDescent="0.25">
      <c r="A102" s="11"/>
      <c r="B102" s="76"/>
      <c r="C102" s="16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10"/>
    </row>
    <row r="103" spans="1:16" x14ac:dyDescent="0.25">
      <c r="A103" s="9"/>
      <c r="B103" s="8"/>
      <c r="C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5"/>
    </row>
    <row r="104" spans="1:16" x14ac:dyDescent="0.25">
      <c r="A104" s="62"/>
      <c r="B104" s="74" t="str">
        <f>$B$1</f>
        <v>NORGES STYRKELØFTFORBUND</v>
      </c>
      <c r="C104" s="73"/>
      <c r="D104" s="73"/>
      <c r="E104" s="73"/>
      <c r="F104" s="73"/>
      <c r="G104" s="73"/>
      <c r="H104" s="73"/>
      <c r="I104" s="89"/>
      <c r="J104" s="95" t="str">
        <f>M10</f>
        <v>Kal_uke 2</v>
      </c>
      <c r="K104" s="89"/>
      <c r="L104" s="89"/>
      <c r="M104" s="89"/>
      <c r="N104" s="89"/>
      <c r="O104" s="89"/>
      <c r="P104" s="63"/>
    </row>
    <row r="105" spans="1:16" x14ac:dyDescent="0.25">
      <c r="A105" s="62"/>
      <c r="B105" s="74" t="str">
        <f>$B$2</f>
        <v xml:space="preserve">Treningsopplegg 3 dager per uke 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59" t="str">
        <f>REPT(P1,1)</f>
        <v>Datum</v>
      </c>
    </row>
    <row r="106" spans="1:16" x14ac:dyDescent="0.25">
      <c r="A106" s="62"/>
      <c r="B106" s="74" t="str">
        <f>$B$3</f>
        <v xml:space="preserve">Utarbeidet av Dietmar Wolf - Utdanningskonsulent i NSF </v>
      </c>
      <c r="C106" s="73"/>
      <c r="D106" s="73"/>
      <c r="E106" s="73"/>
      <c r="F106" s="73"/>
      <c r="G106" s="73"/>
      <c r="H106" s="73"/>
      <c r="I106" s="33"/>
      <c r="J106" s="33"/>
      <c r="K106" s="33"/>
      <c r="L106" s="33"/>
      <c r="M106" s="60"/>
      <c r="N106" s="73"/>
      <c r="O106" s="73"/>
      <c r="P106" s="59" t="str">
        <f>REPT(P2,1)</f>
        <v>Navn</v>
      </c>
    </row>
    <row r="107" spans="1:16" x14ac:dyDescent="0.25">
      <c r="A107" s="48" t="s">
        <v>41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47"/>
      <c r="N107" s="47"/>
      <c r="O107" s="47"/>
      <c r="P107" s="46"/>
    </row>
    <row r="108" spans="1:16" x14ac:dyDescent="0.25">
      <c r="A108" s="11" t="s">
        <v>52</v>
      </c>
      <c r="B108" s="74"/>
      <c r="C108" s="73"/>
      <c r="D108" s="73"/>
      <c r="E108" s="73"/>
      <c r="F108" s="73"/>
      <c r="G108" s="91"/>
      <c r="H108" s="73"/>
      <c r="I108" s="73"/>
      <c r="J108" s="73"/>
      <c r="K108" s="147"/>
      <c r="L108" s="73"/>
      <c r="M108" s="73"/>
      <c r="N108" s="73"/>
      <c r="O108" s="73"/>
      <c r="P108" s="45"/>
    </row>
    <row r="109" spans="1:16" x14ac:dyDescent="0.25">
      <c r="A109" s="58" t="s">
        <v>89</v>
      </c>
      <c r="B109" s="36"/>
      <c r="C109" s="35"/>
      <c r="D109" s="35"/>
      <c r="E109" s="35"/>
      <c r="F109" s="35"/>
      <c r="G109" s="92"/>
      <c r="H109" s="73"/>
      <c r="I109" s="73"/>
      <c r="J109" s="76"/>
      <c r="K109" s="148"/>
      <c r="L109" s="76"/>
      <c r="M109" s="76"/>
      <c r="N109" s="76"/>
      <c r="O109" s="76"/>
      <c r="P109" s="31"/>
    </row>
    <row r="110" spans="1:16" x14ac:dyDescent="0.25">
      <c r="A110" s="44"/>
      <c r="B110" s="17"/>
      <c r="C110" s="57"/>
      <c r="D110" s="57"/>
      <c r="E110" s="57"/>
      <c r="F110" s="57"/>
      <c r="G110" s="92"/>
      <c r="H110" s="77"/>
      <c r="I110" s="76"/>
      <c r="J110" s="76"/>
      <c r="K110" s="76"/>
      <c r="L110" s="76"/>
      <c r="M110" s="76"/>
      <c r="N110" s="76"/>
      <c r="O110" s="76"/>
      <c r="P110" s="31"/>
    </row>
    <row r="111" spans="1:16" x14ac:dyDescent="0.25">
      <c r="A111" s="44" t="s">
        <v>132</v>
      </c>
      <c r="B111" s="34" t="s">
        <v>0</v>
      </c>
      <c r="C111" s="13">
        <f>ROUND(($F$28*0.6)/2.5,0)*2.5</f>
        <v>25</v>
      </c>
      <c r="D111" s="13">
        <f t="shared" ref="D111:F111" si="18">ROUND(($F$28*0.6)/2.5,0)*2.5</f>
        <v>25</v>
      </c>
      <c r="E111" s="13">
        <f t="shared" si="18"/>
        <v>25</v>
      </c>
      <c r="F111" s="13">
        <f t="shared" si="18"/>
        <v>25</v>
      </c>
      <c r="G111" s="149"/>
      <c r="H111" s="77"/>
      <c r="I111" s="76"/>
      <c r="J111" s="76"/>
      <c r="K111" s="76"/>
      <c r="L111" s="76"/>
      <c r="M111" s="76"/>
      <c r="N111" s="76"/>
      <c r="O111" s="76"/>
      <c r="P111" s="31"/>
    </row>
    <row r="112" spans="1:16" x14ac:dyDescent="0.25">
      <c r="A112" s="43" t="s">
        <v>90</v>
      </c>
      <c r="B112" s="42" t="s">
        <v>38</v>
      </c>
      <c r="C112" s="41" t="s">
        <v>4</v>
      </c>
      <c r="D112" s="41" t="s">
        <v>4</v>
      </c>
      <c r="E112" s="41" t="s">
        <v>4</v>
      </c>
      <c r="F112" s="41" t="s">
        <v>4</v>
      </c>
      <c r="G112" s="77"/>
      <c r="H112" s="77"/>
      <c r="I112" s="76"/>
      <c r="J112" s="76"/>
      <c r="K112" s="76"/>
      <c r="L112" s="76"/>
      <c r="M112" s="76"/>
      <c r="N112" s="76"/>
      <c r="O112" s="76"/>
      <c r="P112" s="31"/>
    </row>
    <row r="113" spans="1:16" x14ac:dyDescent="0.25">
      <c r="A113" s="44" t="s">
        <v>145</v>
      </c>
      <c r="B113" s="54" t="s">
        <v>0</v>
      </c>
      <c r="C113" s="13">
        <f>ROUND(($F$31*0.6)/2.5,0)*2.5</f>
        <v>7.5</v>
      </c>
      <c r="D113" s="13">
        <f>ROUND(($F$31*0.6)/2.5,0)*2.5</f>
        <v>7.5</v>
      </c>
      <c r="E113" s="13">
        <f>ROUND(($F$31*0.6)/2.5,0)*2.5</f>
        <v>7.5</v>
      </c>
      <c r="F113" s="13">
        <f>ROUND(($F$31*0.6)/2.5,0)*2.5</f>
        <v>7.5</v>
      </c>
      <c r="G113" s="93"/>
      <c r="H113" s="76"/>
      <c r="I113" s="73"/>
      <c r="J113" s="73"/>
      <c r="K113" s="73"/>
      <c r="L113" s="73"/>
      <c r="M113" s="73"/>
      <c r="N113" s="73"/>
      <c r="O113" s="76"/>
      <c r="P113" s="31"/>
    </row>
    <row r="114" spans="1:16" x14ac:dyDescent="0.25">
      <c r="A114" s="43" t="s">
        <v>104</v>
      </c>
      <c r="B114" s="53" t="s">
        <v>38</v>
      </c>
      <c r="C114" s="12">
        <v>6</v>
      </c>
      <c r="D114" s="12">
        <v>6</v>
      </c>
      <c r="E114" s="12">
        <v>6</v>
      </c>
      <c r="F114" s="12">
        <v>6</v>
      </c>
      <c r="G114" s="76"/>
      <c r="H114" s="76"/>
      <c r="I114" s="73"/>
      <c r="J114" s="73"/>
      <c r="K114" s="73"/>
      <c r="L114" s="73"/>
      <c r="M114" s="73"/>
      <c r="N114" s="73"/>
      <c r="O114" s="76"/>
      <c r="P114" s="31"/>
    </row>
    <row r="115" spans="1:16" x14ac:dyDescent="0.25">
      <c r="A115" s="67" t="s">
        <v>37</v>
      </c>
      <c r="B115" s="70" t="s">
        <v>35</v>
      </c>
      <c r="C115" s="69">
        <v>30</v>
      </c>
      <c r="D115" s="69">
        <v>30</v>
      </c>
      <c r="E115" s="69">
        <v>30</v>
      </c>
      <c r="F115" s="69">
        <v>30</v>
      </c>
      <c r="G115" s="94"/>
      <c r="H115" s="150" t="s">
        <v>112</v>
      </c>
      <c r="I115" s="73"/>
      <c r="J115" s="73"/>
      <c r="K115" s="73"/>
      <c r="L115" s="73"/>
      <c r="M115" s="73"/>
      <c r="N115" s="73"/>
      <c r="O115" s="76"/>
      <c r="P115" s="31"/>
    </row>
    <row r="116" spans="1:16" x14ac:dyDescent="0.25">
      <c r="A116" s="43" t="s">
        <v>36</v>
      </c>
      <c r="B116" s="56" t="s">
        <v>38</v>
      </c>
      <c r="C116" s="41" t="s">
        <v>3</v>
      </c>
      <c r="D116" s="41" t="s">
        <v>3</v>
      </c>
      <c r="E116" s="41" t="s">
        <v>3</v>
      </c>
      <c r="F116" s="41" t="s">
        <v>3</v>
      </c>
      <c r="G116" s="77"/>
      <c r="H116" s="77"/>
      <c r="I116" s="73"/>
      <c r="J116" s="73"/>
      <c r="K116" s="73"/>
      <c r="L116" s="73"/>
      <c r="M116" s="73"/>
      <c r="N116" s="73"/>
      <c r="O116" s="76"/>
      <c r="P116" s="31"/>
    </row>
    <row r="117" spans="1:16" x14ac:dyDescent="0.25">
      <c r="A117" s="44" t="s">
        <v>124</v>
      </c>
      <c r="B117" s="54" t="s">
        <v>0</v>
      </c>
      <c r="C117" s="13" t="s">
        <v>39</v>
      </c>
      <c r="D117" s="13" t="s">
        <v>39</v>
      </c>
      <c r="E117" s="13" t="s">
        <v>39</v>
      </c>
      <c r="F117" s="13" t="s">
        <v>39</v>
      </c>
      <c r="G117" s="76"/>
      <c r="H117" s="74"/>
      <c r="I117" s="76"/>
      <c r="J117" s="76"/>
      <c r="K117" s="76"/>
      <c r="L117" s="76"/>
      <c r="M117" s="76"/>
      <c r="N117" s="76"/>
      <c r="O117" s="76"/>
      <c r="P117" s="31"/>
    </row>
    <row r="118" spans="1:16" ht="13.8" thickBot="1" x14ac:dyDescent="0.3">
      <c r="A118" s="111"/>
      <c r="B118" s="112" t="s">
        <v>38</v>
      </c>
      <c r="C118" s="113" t="s">
        <v>4</v>
      </c>
      <c r="D118" s="113" t="s">
        <v>4</v>
      </c>
      <c r="E118" s="113" t="s">
        <v>4</v>
      </c>
      <c r="F118" s="113" t="s">
        <v>4</v>
      </c>
      <c r="G118" s="76"/>
      <c r="H118" s="151" t="s">
        <v>98</v>
      </c>
      <c r="I118" s="76"/>
      <c r="J118" s="76"/>
      <c r="K118" s="76"/>
      <c r="L118" s="76"/>
      <c r="M118" s="76"/>
      <c r="N118" s="76"/>
      <c r="O118" s="76"/>
      <c r="P118" s="31"/>
    </row>
    <row r="119" spans="1:16" x14ac:dyDescent="0.25">
      <c r="A119" s="152" t="s">
        <v>7</v>
      </c>
      <c r="B119" s="122" t="s">
        <v>0</v>
      </c>
      <c r="C119" s="123">
        <f>ROUND(($F$7*0.6)/2.5,0)*2.5</f>
        <v>57.5</v>
      </c>
      <c r="D119" s="123">
        <f>ROUND(($F$7*0.725)/2.5,0)*2.5</f>
        <v>70</v>
      </c>
      <c r="E119" s="123">
        <f>ROUND(($F$7*0.8)/2.5,0)*2.5</f>
        <v>75</v>
      </c>
      <c r="F119" s="123">
        <f>ROUND(($F$7*0.8)/2.5,0)*2.5</f>
        <v>75</v>
      </c>
      <c r="G119" s="123">
        <f>ROUND(($F$7*0.8)/2.5,0)*2.5</f>
        <v>75</v>
      </c>
      <c r="H119" s="132">
        <f>ROUND(($F$7*0.8)/2.5,0)*2.5</f>
        <v>75</v>
      </c>
      <c r="I119" s="74"/>
      <c r="J119" s="74"/>
      <c r="K119" s="76"/>
      <c r="L119" s="112"/>
      <c r="M119" s="76"/>
      <c r="N119" s="76"/>
      <c r="O119" s="76"/>
      <c r="P119" s="10"/>
    </row>
    <row r="120" spans="1:16" x14ac:dyDescent="0.25">
      <c r="A120" s="38"/>
      <c r="B120" s="8" t="s">
        <v>38</v>
      </c>
      <c r="C120" s="14">
        <v>5</v>
      </c>
      <c r="D120" s="14">
        <v>4</v>
      </c>
      <c r="E120" s="14">
        <v>3</v>
      </c>
      <c r="F120" s="14">
        <v>3</v>
      </c>
      <c r="G120" s="14">
        <v>3</v>
      </c>
      <c r="H120" s="133">
        <v>3</v>
      </c>
      <c r="I120" s="74"/>
      <c r="J120" s="73"/>
      <c r="K120" s="76"/>
      <c r="L120" s="155"/>
      <c r="M120" s="77"/>
      <c r="N120" s="77"/>
      <c r="O120" s="77"/>
      <c r="P120" s="10"/>
    </row>
    <row r="121" spans="1:16" x14ac:dyDescent="0.25">
      <c r="A121" s="18" t="s">
        <v>53</v>
      </c>
      <c r="B121" s="17" t="s">
        <v>0</v>
      </c>
      <c r="C121" s="16">
        <f>ROUND(($F$12*0.6)/2.5,0)*2.5</f>
        <v>45</v>
      </c>
      <c r="D121" s="16">
        <f>ROUND(($F$12*0.725)/2.5,0)*2.5</f>
        <v>55</v>
      </c>
      <c r="E121" s="16">
        <f>ROUND(($F$12*0.8)/2.5,0)*2.5</f>
        <v>60</v>
      </c>
      <c r="F121" s="16">
        <f t="shared" ref="F121:G121" si="19">ROUND(($F$12*0.8)/2.5,0)*2.5</f>
        <v>60</v>
      </c>
      <c r="G121" s="16">
        <f t="shared" si="19"/>
        <v>60</v>
      </c>
      <c r="H121" s="137">
        <f>ROUND(($F$12*0.8)/2.5,0)*2.5</f>
        <v>60</v>
      </c>
      <c r="I121" s="74"/>
      <c r="J121" s="158" t="s">
        <v>14</v>
      </c>
      <c r="K121" s="76"/>
      <c r="L121" s="112"/>
      <c r="M121" s="76"/>
      <c r="N121" s="76"/>
      <c r="O121" s="76"/>
      <c r="P121" s="10"/>
    </row>
    <row r="122" spans="1:16" ht="13.8" thickBot="1" x14ac:dyDescent="0.3">
      <c r="A122" s="50" t="s">
        <v>78</v>
      </c>
      <c r="B122" s="76" t="s">
        <v>38</v>
      </c>
      <c r="C122" s="115">
        <v>5</v>
      </c>
      <c r="D122" s="115">
        <v>4</v>
      </c>
      <c r="E122" s="115">
        <v>3</v>
      </c>
      <c r="F122" s="115">
        <v>3</v>
      </c>
      <c r="G122" s="115">
        <v>3</v>
      </c>
      <c r="H122" s="139">
        <v>3</v>
      </c>
      <c r="I122" s="77"/>
      <c r="J122" s="77"/>
      <c r="K122" s="77"/>
      <c r="L122" s="155"/>
      <c r="M122" s="77"/>
      <c r="N122" s="77"/>
      <c r="O122" s="77"/>
      <c r="P122" s="10"/>
    </row>
    <row r="123" spans="1:16" x14ac:dyDescent="0.25">
      <c r="A123" s="152" t="s">
        <v>60</v>
      </c>
      <c r="B123" s="122" t="s">
        <v>0</v>
      </c>
      <c r="C123" s="123">
        <f>ROUND(($F$17*0.6)/2.5,0)*2.5</f>
        <v>62.5</v>
      </c>
      <c r="D123" s="122">
        <f>ROUND(($F$17*0.725)/2.5,0)*2.5</f>
        <v>75</v>
      </c>
      <c r="E123" s="123">
        <f>ROUND(($F$17*0.8)/2.5,0)*2.5</f>
        <v>85</v>
      </c>
      <c r="F123" s="123">
        <f>ROUND(($F$17*0.8)/2.5,0)*2.5</f>
        <v>85</v>
      </c>
      <c r="G123" s="123">
        <f>ROUND(($F$17*0.8)/2.5,0)*2.5</f>
        <v>85</v>
      </c>
      <c r="H123" s="123">
        <f>ROUND(($F$17*0.8)/2.5,0)*2.5</f>
        <v>85</v>
      </c>
      <c r="I123" s="131">
        <f>ROUND(($F$17*0.85)/2.5,0)*2.5</f>
        <v>90</v>
      </c>
      <c r="J123" s="132">
        <f>ROUND(($F$17*0.85)/2.5,0)*2.5</f>
        <v>90</v>
      </c>
      <c r="K123" s="74"/>
      <c r="L123" s="74"/>
      <c r="M123" s="74"/>
      <c r="N123" s="74"/>
      <c r="O123" s="76"/>
      <c r="P123" s="10"/>
    </row>
    <row r="124" spans="1:16" x14ac:dyDescent="0.25">
      <c r="A124" s="38" t="s">
        <v>56</v>
      </c>
      <c r="B124" s="8" t="s">
        <v>38</v>
      </c>
      <c r="C124" s="14">
        <v>5</v>
      </c>
      <c r="D124" s="6">
        <v>4</v>
      </c>
      <c r="E124" s="14">
        <v>3</v>
      </c>
      <c r="F124" s="14">
        <v>3</v>
      </c>
      <c r="G124" s="14">
        <v>3</v>
      </c>
      <c r="H124" s="14">
        <v>3</v>
      </c>
      <c r="I124" s="51">
        <v>3</v>
      </c>
      <c r="J124" s="133">
        <v>3</v>
      </c>
      <c r="K124" s="74"/>
      <c r="L124" s="73"/>
      <c r="M124" s="74"/>
      <c r="N124" s="74"/>
      <c r="O124" s="77"/>
      <c r="P124" s="10"/>
    </row>
    <row r="125" spans="1:16" x14ac:dyDescent="0.25">
      <c r="A125" s="18" t="s">
        <v>57</v>
      </c>
      <c r="B125" s="17" t="s">
        <v>0</v>
      </c>
      <c r="C125" s="16">
        <f>ROUND(($F$20*0.6)/2.5,0)*2.5</f>
        <v>45</v>
      </c>
      <c r="D125" s="16">
        <f>ROUND(($F$20*0.725)/2.5,0)*2.5</f>
        <v>55</v>
      </c>
      <c r="E125" s="16">
        <f>ROUND(($F$20*0.8)/2.5,0)*2.5</f>
        <v>60</v>
      </c>
      <c r="F125" s="16">
        <f t="shared" ref="F125:H125" si="20">ROUND(($F$20*0.8)/2.5,0)*2.5</f>
        <v>60</v>
      </c>
      <c r="G125" s="16">
        <f t="shared" si="20"/>
        <v>60</v>
      </c>
      <c r="H125" s="16">
        <f t="shared" si="20"/>
        <v>60</v>
      </c>
      <c r="I125" s="116"/>
      <c r="J125" s="140"/>
      <c r="K125" s="74"/>
      <c r="L125" s="158" t="s">
        <v>14</v>
      </c>
      <c r="M125" s="74"/>
      <c r="N125" s="74"/>
      <c r="O125" s="76"/>
      <c r="P125" s="10"/>
    </row>
    <row r="126" spans="1:16" ht="13.8" thickBot="1" x14ac:dyDescent="0.3">
      <c r="A126" s="157" t="s">
        <v>99</v>
      </c>
      <c r="B126" s="127" t="s">
        <v>38</v>
      </c>
      <c r="C126" s="128">
        <v>5</v>
      </c>
      <c r="D126" s="128">
        <v>4</v>
      </c>
      <c r="E126" s="128">
        <v>3</v>
      </c>
      <c r="F126" s="128">
        <v>3</v>
      </c>
      <c r="G126" s="128">
        <v>3</v>
      </c>
      <c r="H126" s="128">
        <v>3</v>
      </c>
      <c r="I126" s="127"/>
      <c r="J126" s="141"/>
      <c r="K126" s="77"/>
      <c r="L126" s="77"/>
      <c r="M126" s="74"/>
      <c r="N126" s="74"/>
      <c r="O126" s="77"/>
      <c r="P126" s="10"/>
    </row>
    <row r="127" spans="1:16" x14ac:dyDescent="0.25">
      <c r="A127" s="114" t="s">
        <v>111</v>
      </c>
      <c r="B127" s="65" t="s">
        <v>0</v>
      </c>
      <c r="C127" s="65">
        <f>ROUND(($F$27*0.6)/2.5,0)*2.5</f>
        <v>37.5</v>
      </c>
      <c r="D127" s="65">
        <f>ROUND(($F$27*0.725)/2.5,0)*2.5</f>
        <v>45</v>
      </c>
      <c r="E127" s="65">
        <f>ROUND(($F$27*0.8)/2.5,0)*2.5</f>
        <v>50</v>
      </c>
      <c r="F127" s="65">
        <f>ROUND(($F$27*0.8)/2.5,0)*2.5</f>
        <v>50</v>
      </c>
      <c r="G127" s="74"/>
      <c r="H127" s="74"/>
      <c r="I127" s="76"/>
      <c r="J127" s="76"/>
      <c r="K127" s="76"/>
      <c r="L127" s="76"/>
      <c r="M127" s="76"/>
      <c r="N127" s="76"/>
      <c r="O127" s="76"/>
      <c r="P127" s="10"/>
    </row>
    <row r="128" spans="1:16" x14ac:dyDescent="0.25">
      <c r="A128" s="40" t="s">
        <v>102</v>
      </c>
      <c r="B128" s="19" t="s">
        <v>38</v>
      </c>
      <c r="C128" s="14">
        <v>6</v>
      </c>
      <c r="D128" s="14">
        <v>6</v>
      </c>
      <c r="E128" s="14">
        <v>5</v>
      </c>
      <c r="F128" s="14">
        <v>5</v>
      </c>
      <c r="G128" s="74"/>
      <c r="H128" s="158"/>
      <c r="I128" s="76"/>
      <c r="J128" s="76"/>
      <c r="K128" s="76"/>
      <c r="L128" s="76"/>
      <c r="M128" s="76"/>
      <c r="N128" s="76"/>
      <c r="O128" s="76"/>
      <c r="P128" s="10"/>
    </row>
    <row r="129" spans="1:16" x14ac:dyDescent="0.25">
      <c r="A129" s="18" t="s">
        <v>148</v>
      </c>
      <c r="B129" s="17" t="s">
        <v>0</v>
      </c>
      <c r="C129" s="16">
        <f>ROUND(($F$22*0.6)/2.5,0)*2.5</f>
        <v>25</v>
      </c>
      <c r="D129" s="16">
        <f>ROUND(($F$22*0.7)/2.5,0)*2.5</f>
        <v>30</v>
      </c>
      <c r="E129" s="16">
        <f>ROUND(($F$22*0.8)/2.5,0)*2.5</f>
        <v>35</v>
      </c>
      <c r="F129" s="16">
        <f t="shared" ref="F129:G129" si="21">ROUND(($F$22*0.8)/2.5,0)*2.5</f>
        <v>35</v>
      </c>
      <c r="G129" s="16">
        <f t="shared" si="21"/>
        <v>35</v>
      </c>
      <c r="H129" s="77"/>
      <c r="I129" s="76"/>
      <c r="J129" s="74"/>
      <c r="K129" s="74"/>
      <c r="L129" s="76"/>
      <c r="M129" s="76"/>
      <c r="N129" s="76"/>
      <c r="O129" s="76"/>
      <c r="P129" s="10"/>
    </row>
    <row r="130" spans="1:16" x14ac:dyDescent="0.25">
      <c r="A130" s="39"/>
      <c r="B130" s="8" t="s">
        <v>38</v>
      </c>
      <c r="C130" s="14">
        <v>7</v>
      </c>
      <c r="D130" s="14">
        <v>6</v>
      </c>
      <c r="E130" s="14">
        <v>5</v>
      </c>
      <c r="F130" s="14">
        <v>5</v>
      </c>
      <c r="G130" s="14">
        <v>5</v>
      </c>
      <c r="H130" s="77"/>
      <c r="I130" s="77"/>
      <c r="J130" s="77"/>
      <c r="K130" s="74"/>
      <c r="L130" s="77"/>
      <c r="M130" s="77"/>
      <c r="N130" s="77"/>
      <c r="O130" s="77"/>
      <c r="P130" s="10"/>
    </row>
    <row r="131" spans="1:16" x14ac:dyDescent="0.25">
      <c r="A131" s="18" t="s">
        <v>12</v>
      </c>
      <c r="B131" s="17" t="s">
        <v>0</v>
      </c>
      <c r="C131" s="16">
        <f>ROUND(($F$30*0.125)/2.5,0)*2.5</f>
        <v>2.5</v>
      </c>
      <c r="D131" s="16">
        <f t="shared" ref="D131:G131" si="22">ROUND(($F$30*0.125)/2.5,0)*2.5</f>
        <v>2.5</v>
      </c>
      <c r="E131" s="16">
        <f t="shared" si="22"/>
        <v>2.5</v>
      </c>
      <c r="F131" s="16">
        <f t="shared" si="22"/>
        <v>2.5</v>
      </c>
      <c r="G131" s="16">
        <f t="shared" si="22"/>
        <v>2.5</v>
      </c>
      <c r="H131" s="76"/>
      <c r="I131" s="76"/>
      <c r="J131" s="76"/>
      <c r="K131" s="76"/>
      <c r="L131" s="76"/>
      <c r="M131" s="76"/>
      <c r="N131" s="76"/>
      <c r="O131" s="76"/>
      <c r="P131" s="10"/>
    </row>
    <row r="132" spans="1:16" x14ac:dyDescent="0.25">
      <c r="A132" s="15" t="s">
        <v>54</v>
      </c>
      <c r="B132" s="8" t="s">
        <v>38</v>
      </c>
      <c r="C132" s="14">
        <v>7</v>
      </c>
      <c r="D132" s="14">
        <v>7</v>
      </c>
      <c r="E132" s="14">
        <v>7</v>
      </c>
      <c r="F132" s="14">
        <v>7</v>
      </c>
      <c r="G132" s="14">
        <v>7</v>
      </c>
      <c r="H132" s="74"/>
      <c r="I132" s="76"/>
      <c r="J132" s="76"/>
      <c r="K132" s="76"/>
      <c r="L132" s="76"/>
      <c r="M132" s="74"/>
      <c r="N132" s="74"/>
      <c r="O132" s="77"/>
      <c r="P132" s="10"/>
    </row>
    <row r="133" spans="1:16" x14ac:dyDescent="0.25">
      <c r="A133" s="78" t="s">
        <v>133</v>
      </c>
      <c r="B133" s="79" t="s">
        <v>0</v>
      </c>
      <c r="C133" s="80">
        <f>ROUND(($F$29*0.6)/2.5,0)*2.5</f>
        <v>22.5</v>
      </c>
      <c r="D133" s="80">
        <f>ROUND(($F$29*0.7)/2.5,0)*2.5</f>
        <v>27.5</v>
      </c>
      <c r="E133" s="80">
        <f t="shared" ref="E133" si="23">ROUND(($F$29*0.75)/2.5,0)*2.5</f>
        <v>27.5</v>
      </c>
      <c r="F133" s="80">
        <f>ROUND(($F$29*0.8)/2.5,0)*2.5</f>
        <v>30</v>
      </c>
      <c r="G133" s="80">
        <f>ROUND(($F$29*0.8)/2.5,0)*2.5</f>
        <v>30</v>
      </c>
      <c r="H133" s="74"/>
      <c r="I133" s="76"/>
      <c r="J133" s="76"/>
      <c r="K133" s="76"/>
      <c r="L133" s="76"/>
      <c r="M133" s="74"/>
      <c r="N133" s="74"/>
      <c r="O133" s="77"/>
      <c r="P133" s="10"/>
    </row>
    <row r="134" spans="1:16" x14ac:dyDescent="0.25">
      <c r="A134" s="81" t="s">
        <v>102</v>
      </c>
      <c r="B134" s="82" t="s">
        <v>38</v>
      </c>
      <c r="C134" s="83">
        <v>8</v>
      </c>
      <c r="D134" s="83">
        <v>6</v>
      </c>
      <c r="E134" s="83">
        <v>5</v>
      </c>
      <c r="F134" s="83">
        <v>5</v>
      </c>
      <c r="G134" s="83">
        <v>5</v>
      </c>
      <c r="H134" s="74"/>
      <c r="I134" s="76"/>
      <c r="J134" s="76"/>
      <c r="K134" s="76"/>
      <c r="L134" s="76"/>
      <c r="M134" s="74"/>
      <c r="N134" s="74"/>
      <c r="O134" s="77"/>
      <c r="P134" s="10"/>
    </row>
    <row r="135" spans="1:16" x14ac:dyDescent="0.25">
      <c r="A135" s="49" t="s">
        <v>50</v>
      </c>
      <c r="B135" s="36" t="s">
        <v>1</v>
      </c>
      <c r="C135" s="35" t="s">
        <v>51</v>
      </c>
      <c r="D135" s="98"/>
      <c r="E135" s="98"/>
      <c r="F135" s="98"/>
      <c r="G135" s="98"/>
      <c r="H135" s="55"/>
      <c r="I135" s="8"/>
      <c r="J135" s="8"/>
      <c r="K135" s="8"/>
      <c r="L135" s="8"/>
      <c r="M135" s="55"/>
      <c r="N135" s="55"/>
      <c r="O135" s="6"/>
      <c r="P135" s="5"/>
    </row>
    <row r="136" spans="1:16" x14ac:dyDescent="0.25">
      <c r="A136" s="48" t="s">
        <v>92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47"/>
      <c r="N136" s="47"/>
      <c r="O136" s="47"/>
      <c r="P136" s="46"/>
    </row>
    <row r="137" spans="1:16" x14ac:dyDescent="0.25">
      <c r="A137" s="11" t="s">
        <v>52</v>
      </c>
      <c r="B137" s="74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45"/>
    </row>
    <row r="138" spans="1:16" x14ac:dyDescent="0.25">
      <c r="A138" s="85" t="s">
        <v>25</v>
      </c>
      <c r="B138" s="17" t="s">
        <v>0</v>
      </c>
      <c r="C138" s="16">
        <f>ROUND(($F$14*0.6)/2.5,0)*2.5</f>
        <v>22.5</v>
      </c>
      <c r="D138" s="16">
        <f>ROUND(($F$14*0.7)/2.5,0)*2.5</f>
        <v>27.5</v>
      </c>
      <c r="E138" s="16">
        <f>ROUND(($F$14*0.7)/2.5,0)*2.5</f>
        <v>27.5</v>
      </c>
      <c r="F138" s="16">
        <f>ROUND(($F$14*0.7)/2.5,0)*2.5</f>
        <v>27.5</v>
      </c>
      <c r="G138" s="76"/>
      <c r="H138" s="76"/>
      <c r="I138" s="76"/>
      <c r="J138" s="76"/>
      <c r="K138" s="76"/>
      <c r="L138" s="76"/>
      <c r="M138" s="76"/>
      <c r="N138" s="76"/>
      <c r="O138" s="76"/>
      <c r="P138" s="31"/>
    </row>
    <row r="139" spans="1:16" x14ac:dyDescent="0.25">
      <c r="A139" s="96"/>
      <c r="B139" s="76" t="s">
        <v>38</v>
      </c>
      <c r="C139" s="115">
        <v>6</v>
      </c>
      <c r="D139" s="115">
        <v>5</v>
      </c>
      <c r="E139" s="115">
        <v>5</v>
      </c>
      <c r="F139" s="115">
        <v>5</v>
      </c>
      <c r="G139" s="76"/>
      <c r="H139" s="76"/>
      <c r="I139" s="112"/>
      <c r="J139" s="76"/>
      <c r="K139" s="76"/>
      <c r="L139" s="76"/>
      <c r="M139" s="76"/>
      <c r="N139" s="76"/>
      <c r="O139" s="76"/>
      <c r="P139" s="31"/>
    </row>
    <row r="140" spans="1:16" x14ac:dyDescent="0.25">
      <c r="A140" s="85" t="s">
        <v>136</v>
      </c>
      <c r="B140" s="17" t="s">
        <v>0</v>
      </c>
      <c r="C140" s="16">
        <f>ROUND(($F$11*0.6)/2.5,0)*2.5</f>
        <v>47.5</v>
      </c>
      <c r="D140" s="16">
        <f>ROUND(($F$11*0.725)/2.5,0)*2.5</f>
        <v>57.5</v>
      </c>
      <c r="E140" s="16">
        <f>ROUND(($F$11*0.8)/2.5,0)*2.5</f>
        <v>65</v>
      </c>
      <c r="F140" s="16">
        <f>ROUND(($F$11*0.85)/2.5,0)*2.5</f>
        <v>67.5</v>
      </c>
      <c r="G140" s="16">
        <f>ROUND(($F$11*0.85)/2.5,0)*2.5</f>
        <v>67.5</v>
      </c>
      <c r="H140" s="16">
        <f>ROUND(($F$11*0.85)/2.5,0)*2.5</f>
        <v>67.5</v>
      </c>
      <c r="I140" s="76"/>
      <c r="J140" s="112"/>
      <c r="K140" s="112"/>
      <c r="L140" s="112"/>
      <c r="M140" s="76"/>
      <c r="N140" s="76"/>
      <c r="O140" s="76"/>
      <c r="P140" s="10"/>
    </row>
    <row r="141" spans="1:16" ht="13.8" thickBot="1" x14ac:dyDescent="0.3">
      <c r="A141" s="96"/>
      <c r="B141" s="76" t="s">
        <v>38</v>
      </c>
      <c r="C141" s="115">
        <v>5</v>
      </c>
      <c r="D141" s="115">
        <v>4</v>
      </c>
      <c r="E141" s="115">
        <v>3</v>
      </c>
      <c r="F141" s="115">
        <v>4</v>
      </c>
      <c r="G141" s="115">
        <v>4</v>
      </c>
      <c r="H141" s="14">
        <v>4</v>
      </c>
      <c r="I141" s="76"/>
      <c r="J141" s="155"/>
      <c r="K141" s="155"/>
      <c r="L141" s="74"/>
      <c r="M141" s="77"/>
      <c r="N141" s="77"/>
      <c r="O141" s="77"/>
      <c r="P141" s="10"/>
    </row>
    <row r="142" spans="1:16" x14ac:dyDescent="0.25">
      <c r="A142" s="159" t="s">
        <v>125</v>
      </c>
      <c r="B142" s="122" t="s">
        <v>0</v>
      </c>
      <c r="C142" s="123">
        <f>ROUND(($F$17*0.6)/2.5,0)*2.5</f>
        <v>62.5</v>
      </c>
      <c r="D142" s="122">
        <f>ROUND(($F$17*0.725)/2.5,0)*2.5</f>
        <v>75</v>
      </c>
      <c r="E142" s="123">
        <f>ROUND(($F$17*0.8)/2.5,0)*2.5</f>
        <v>85</v>
      </c>
      <c r="F142" s="123">
        <f t="shared" ref="F142:G142" si="24">ROUND(($F$17*0.8)/2.5,0)*2.5</f>
        <v>85</v>
      </c>
      <c r="G142" s="124">
        <f t="shared" si="24"/>
        <v>85</v>
      </c>
      <c r="H142" s="153"/>
      <c r="I142" s="153"/>
      <c r="J142" s="74"/>
      <c r="K142" s="74"/>
      <c r="L142" s="74"/>
      <c r="M142" s="74"/>
      <c r="N142" s="74"/>
      <c r="O142" s="76"/>
      <c r="P142" s="10"/>
    </row>
    <row r="143" spans="1:16" x14ac:dyDescent="0.25">
      <c r="A143" s="9" t="s">
        <v>67</v>
      </c>
      <c r="B143" s="8" t="s">
        <v>38</v>
      </c>
      <c r="C143" s="14">
        <v>5</v>
      </c>
      <c r="D143" s="6">
        <v>4</v>
      </c>
      <c r="E143" s="14">
        <v>3</v>
      </c>
      <c r="F143" s="14">
        <v>3</v>
      </c>
      <c r="G143" s="125">
        <v>3</v>
      </c>
      <c r="H143" s="153"/>
      <c r="I143" s="154"/>
      <c r="J143" s="74"/>
      <c r="K143" s="74"/>
      <c r="L143" s="74"/>
      <c r="M143" s="74"/>
      <c r="N143" s="74"/>
      <c r="O143" s="77"/>
      <c r="P143" s="10"/>
    </row>
    <row r="144" spans="1:16" x14ac:dyDescent="0.25">
      <c r="A144" s="18" t="s">
        <v>60</v>
      </c>
      <c r="B144" s="17" t="s">
        <v>0</v>
      </c>
      <c r="C144" s="16">
        <f>ROUND(($F$15*0.6)/2.5,0)*2.5</f>
        <v>57.5</v>
      </c>
      <c r="D144" s="16">
        <f>ROUND(($F$15*0.725)/2.5,0)*2.5</f>
        <v>70</v>
      </c>
      <c r="E144" s="16">
        <f>ROUND(($F$15*0.8)/2.5,0)*2.5</f>
        <v>75</v>
      </c>
      <c r="F144" s="16">
        <f t="shared" ref="F144:G144" si="25">ROUND(($F$15*0.8)/2.5,0)*2.5</f>
        <v>75</v>
      </c>
      <c r="G144" s="126">
        <f t="shared" si="25"/>
        <v>75</v>
      </c>
      <c r="H144" s="153"/>
      <c r="I144" s="156" t="s">
        <v>14</v>
      </c>
      <c r="J144" s="74"/>
      <c r="K144" s="74"/>
      <c r="L144" s="74"/>
      <c r="M144" s="74"/>
      <c r="N144" s="74"/>
      <c r="O144" s="77"/>
      <c r="P144" s="10"/>
    </row>
    <row r="145" spans="1:16" ht="13.8" thickBot="1" x14ac:dyDescent="0.3">
      <c r="A145" s="160" t="s">
        <v>59</v>
      </c>
      <c r="B145" s="127" t="s">
        <v>38</v>
      </c>
      <c r="C145" s="128">
        <v>5</v>
      </c>
      <c r="D145" s="128">
        <v>4</v>
      </c>
      <c r="E145" s="128">
        <v>3</v>
      </c>
      <c r="F145" s="128">
        <v>3</v>
      </c>
      <c r="G145" s="129">
        <v>3</v>
      </c>
      <c r="H145" s="153"/>
      <c r="I145" s="153"/>
      <c r="J145" s="74"/>
      <c r="K145" s="74"/>
      <c r="L145" s="74"/>
      <c r="M145" s="74"/>
      <c r="N145" s="74"/>
      <c r="O145" s="77"/>
      <c r="P145" s="10"/>
    </row>
    <row r="146" spans="1:16" x14ac:dyDescent="0.25">
      <c r="A146" s="118" t="s">
        <v>105</v>
      </c>
      <c r="B146" s="65" t="s">
        <v>0</v>
      </c>
      <c r="C146" s="65">
        <f>ROUND(($F$26*0.6)/2.5,0)*2.5</f>
        <v>45</v>
      </c>
      <c r="D146" s="65">
        <f>ROUND(($F$26*0.725)/2.5,0)*2.5</f>
        <v>55</v>
      </c>
      <c r="E146" s="65">
        <f>ROUND(($F$26*0.8)/2.5,0)*2.5</f>
        <v>60</v>
      </c>
      <c r="F146" s="65">
        <f>ROUND(($F$26*0.8)/2.5,0)*2.5</f>
        <v>60</v>
      </c>
      <c r="G146" s="65">
        <f>ROUND(($F$26*0.8)/2.5,0)*2.5</f>
        <v>60</v>
      </c>
      <c r="H146" s="16">
        <f>ROUND(($F$26*0.8)/2.5,0)*2.5</f>
        <v>60</v>
      </c>
      <c r="I146" s="112"/>
      <c r="J146" s="112"/>
      <c r="K146" s="112"/>
      <c r="L146" s="74"/>
      <c r="M146" s="74"/>
      <c r="N146" s="74"/>
      <c r="O146" s="73"/>
      <c r="P146" s="21"/>
    </row>
    <row r="147" spans="1:16" x14ac:dyDescent="0.25">
      <c r="A147" s="50" t="s">
        <v>58</v>
      </c>
      <c r="B147" s="19" t="s">
        <v>38</v>
      </c>
      <c r="C147" s="14">
        <v>4</v>
      </c>
      <c r="D147" s="14">
        <v>3</v>
      </c>
      <c r="E147" s="14">
        <v>4</v>
      </c>
      <c r="F147" s="14">
        <v>4</v>
      </c>
      <c r="G147" s="14">
        <v>4</v>
      </c>
      <c r="H147" s="14">
        <v>4</v>
      </c>
      <c r="I147" s="93"/>
      <c r="J147" s="93"/>
      <c r="K147" s="93"/>
      <c r="L147" s="74"/>
      <c r="M147" s="74"/>
      <c r="N147" s="74"/>
      <c r="O147" s="77"/>
      <c r="P147" s="10"/>
    </row>
    <row r="148" spans="1:16" x14ac:dyDescent="0.25">
      <c r="A148" s="18" t="s">
        <v>148</v>
      </c>
      <c r="B148" s="17" t="s">
        <v>0</v>
      </c>
      <c r="C148" s="16">
        <f>ROUND(($F$22*0.6)/2.5,0)*2.5</f>
        <v>25</v>
      </c>
      <c r="D148" s="16">
        <f>ROUND(($F$22*0.7)/2.5,0)*2.5</f>
        <v>30</v>
      </c>
      <c r="E148" s="16">
        <f>ROUND(($F$22*0.8)/2.5,0)*2.5</f>
        <v>35</v>
      </c>
      <c r="F148" s="16">
        <f t="shared" ref="F148:G148" si="26">ROUND(($F$22*0.8)/2.5,0)*2.5</f>
        <v>35</v>
      </c>
      <c r="G148" s="16">
        <f t="shared" si="26"/>
        <v>35</v>
      </c>
      <c r="H148" s="74"/>
      <c r="I148" s="76"/>
      <c r="J148" s="74"/>
      <c r="K148" s="74"/>
      <c r="L148" s="74"/>
      <c r="M148" s="74"/>
      <c r="N148" s="74"/>
      <c r="O148" s="76"/>
      <c r="P148" s="10"/>
    </row>
    <row r="149" spans="1:16" x14ac:dyDescent="0.25">
      <c r="A149" s="39"/>
      <c r="B149" s="8" t="s">
        <v>38</v>
      </c>
      <c r="C149" s="14">
        <v>7</v>
      </c>
      <c r="D149" s="14">
        <v>6</v>
      </c>
      <c r="E149" s="14">
        <v>5</v>
      </c>
      <c r="F149" s="14">
        <v>5</v>
      </c>
      <c r="G149" s="14">
        <v>5</v>
      </c>
      <c r="H149" s="74"/>
      <c r="I149" s="76"/>
      <c r="J149" s="74"/>
      <c r="K149" s="74"/>
      <c r="L149" s="74"/>
      <c r="M149" s="74"/>
      <c r="N149" s="74"/>
      <c r="O149" s="77"/>
      <c r="P149" s="10"/>
    </row>
    <row r="150" spans="1:16" x14ac:dyDescent="0.25">
      <c r="A150" s="18" t="s">
        <v>61</v>
      </c>
      <c r="B150" s="16" t="s">
        <v>0</v>
      </c>
      <c r="C150" s="16">
        <f>ROUND(($F$28*0.7)/2.5,0)*2.5</f>
        <v>30</v>
      </c>
      <c r="D150" s="16">
        <f>ROUND(($F$28*0.7)/2.5,0)*2.5</f>
        <v>30</v>
      </c>
      <c r="E150" s="16">
        <f>ROUND(($F$28*0.7)/2.5,0)*2.5</f>
        <v>30</v>
      </c>
      <c r="F150" s="16">
        <f>ROUND(($F$28*0.7)/2.5,0)*2.5</f>
        <v>30</v>
      </c>
      <c r="G150" s="77"/>
      <c r="H150" s="76"/>
      <c r="I150" s="76"/>
      <c r="J150" s="74"/>
      <c r="K150" s="74"/>
      <c r="L150" s="76"/>
      <c r="M150" s="76"/>
      <c r="N150" s="76"/>
      <c r="O150" s="76"/>
      <c r="P150" s="10"/>
    </row>
    <row r="151" spans="1:16" x14ac:dyDescent="0.25">
      <c r="A151" s="20" t="s">
        <v>126</v>
      </c>
      <c r="B151" s="19" t="s">
        <v>38</v>
      </c>
      <c r="C151" s="14">
        <v>8</v>
      </c>
      <c r="D151" s="14">
        <v>8</v>
      </c>
      <c r="E151" s="14">
        <v>8</v>
      </c>
      <c r="F151" s="14">
        <v>8</v>
      </c>
      <c r="G151" s="77"/>
      <c r="H151" s="77"/>
      <c r="I151" s="77"/>
      <c r="J151" s="77"/>
      <c r="K151" s="74"/>
      <c r="L151" s="77"/>
      <c r="M151" s="77"/>
      <c r="N151" s="77"/>
      <c r="O151" s="77"/>
      <c r="P151" s="10"/>
    </row>
    <row r="152" spans="1:16" x14ac:dyDescent="0.25">
      <c r="A152" s="11"/>
      <c r="B152" s="76"/>
      <c r="C152" s="76"/>
      <c r="D152" s="77"/>
      <c r="E152" s="77"/>
      <c r="F152" s="77"/>
      <c r="G152" s="77"/>
      <c r="H152" s="76"/>
      <c r="I152" s="76"/>
      <c r="J152" s="76"/>
      <c r="K152" s="76"/>
      <c r="L152" s="76"/>
      <c r="M152" s="76"/>
      <c r="N152" s="76"/>
      <c r="O152" s="76"/>
      <c r="P152" s="10"/>
    </row>
    <row r="153" spans="1:16" x14ac:dyDescent="0.25">
      <c r="A153" s="48" t="s">
        <v>46</v>
      </c>
      <c r="B153" s="76"/>
      <c r="C153" s="76"/>
      <c r="D153" s="77"/>
      <c r="E153" s="77"/>
      <c r="F153" s="77"/>
      <c r="G153" s="77"/>
      <c r="H153" s="77"/>
      <c r="I153" s="76"/>
      <c r="J153" s="76"/>
      <c r="K153" s="77"/>
      <c r="L153" s="77"/>
      <c r="M153" s="73"/>
      <c r="N153" s="73"/>
      <c r="O153" s="73"/>
      <c r="P153" s="10"/>
    </row>
    <row r="154" spans="1:16" x14ac:dyDescent="0.25">
      <c r="A154" s="11" t="s">
        <v>52</v>
      </c>
      <c r="B154" s="76"/>
      <c r="C154" s="76"/>
      <c r="D154" s="76"/>
      <c r="E154" s="76"/>
      <c r="F154" s="76"/>
      <c r="G154" s="76"/>
      <c r="H154" s="151"/>
      <c r="I154" s="76"/>
      <c r="J154" s="76"/>
      <c r="K154" s="76"/>
      <c r="L154" s="76"/>
      <c r="M154" s="73"/>
      <c r="N154" s="73"/>
      <c r="O154" s="73"/>
      <c r="P154" s="31"/>
    </row>
    <row r="155" spans="1:16" x14ac:dyDescent="0.25">
      <c r="A155" s="18" t="s">
        <v>141</v>
      </c>
      <c r="B155" s="17" t="s">
        <v>0</v>
      </c>
      <c r="C155" s="16">
        <f>ROUND(($F$7*0.6)/2.5,0)*2.5</f>
        <v>57.5</v>
      </c>
      <c r="D155" s="16">
        <f>ROUND(($F$7*0.725)/2.5,0)*2.5</f>
        <v>70</v>
      </c>
      <c r="E155" s="16">
        <f>ROUND(($F$7*0.8)/2.5,0)*2.5</f>
        <v>75</v>
      </c>
      <c r="F155" s="16">
        <f>ROUND(($F$7*0.85)/2.5,0)*2.5</f>
        <v>80</v>
      </c>
      <c r="G155" s="52">
        <f>ROUND(($F$9*0.8)/2.5,0)*2.5</f>
        <v>85</v>
      </c>
      <c r="H155" s="52">
        <f>ROUND(($F$9*0.85)/2.5,0)*2.5</f>
        <v>90</v>
      </c>
      <c r="I155" s="52">
        <f t="shared" ref="I155:J155" si="27">ROUND(($F$9*0.85)/2.5,0)*2.5</f>
        <v>90</v>
      </c>
      <c r="J155" s="52">
        <f t="shared" si="27"/>
        <v>90</v>
      </c>
      <c r="K155" s="162" t="s">
        <v>64</v>
      </c>
      <c r="L155" s="161"/>
      <c r="M155" s="76"/>
      <c r="N155" s="76"/>
      <c r="O155" s="76"/>
      <c r="P155" s="10"/>
    </row>
    <row r="156" spans="1:16" x14ac:dyDescent="0.25">
      <c r="A156" s="38"/>
      <c r="B156" s="8" t="s">
        <v>38</v>
      </c>
      <c r="C156" s="14">
        <v>5</v>
      </c>
      <c r="D156" s="14">
        <v>4</v>
      </c>
      <c r="E156" s="14">
        <v>3</v>
      </c>
      <c r="F156" s="14">
        <v>2</v>
      </c>
      <c r="G156" s="51">
        <v>3</v>
      </c>
      <c r="H156" s="51">
        <v>3</v>
      </c>
      <c r="I156" s="51">
        <v>3</v>
      </c>
      <c r="J156" s="51">
        <v>3</v>
      </c>
      <c r="K156" s="76"/>
      <c r="L156" s="155"/>
      <c r="M156" s="77"/>
      <c r="N156" s="77"/>
      <c r="O156" s="77"/>
      <c r="P156" s="10"/>
    </row>
    <row r="157" spans="1:16" x14ac:dyDescent="0.25">
      <c r="A157" s="179" t="s">
        <v>142</v>
      </c>
      <c r="B157" s="17" t="s">
        <v>0</v>
      </c>
      <c r="C157" s="16">
        <f>ROUND(($F$7*0.6)/2.5,0)*2.5</f>
        <v>57.5</v>
      </c>
      <c r="D157" s="16">
        <f>ROUND(($F$7*0.725)/2.5,0)*2.5</f>
        <v>70</v>
      </c>
      <c r="E157" s="16">
        <f>ROUND(($F$7*0.8)/2.5,0)*2.5</f>
        <v>75</v>
      </c>
      <c r="F157" s="16">
        <f>ROUND(($F$7*0.85)/2.5,0)*2.5</f>
        <v>80</v>
      </c>
      <c r="G157" s="52">
        <f>ROUND(($F$8*0.8)/2.5,0)*2.5</f>
        <v>92.5</v>
      </c>
      <c r="H157" s="52">
        <f t="shared" ref="H157:I157" si="28">ROUND(($F$8*0.8)/2.5,0)*2.5</f>
        <v>92.5</v>
      </c>
      <c r="I157" s="52">
        <f t="shared" si="28"/>
        <v>92.5</v>
      </c>
      <c r="J157" s="162" t="s">
        <v>64</v>
      </c>
      <c r="K157" s="76"/>
      <c r="L157" s="161"/>
      <c r="M157" s="76"/>
      <c r="N157" s="76"/>
      <c r="O157" s="76"/>
      <c r="P157" s="10"/>
    </row>
    <row r="158" spans="1:16" x14ac:dyDescent="0.25">
      <c r="A158" s="180" t="s">
        <v>131</v>
      </c>
      <c r="B158" s="8" t="s">
        <v>38</v>
      </c>
      <c r="C158" s="14">
        <v>5</v>
      </c>
      <c r="D158" s="14">
        <v>4</v>
      </c>
      <c r="E158" s="14">
        <v>3</v>
      </c>
      <c r="F158" s="14">
        <v>2</v>
      </c>
      <c r="G158" s="51">
        <v>4</v>
      </c>
      <c r="H158" s="51">
        <v>4</v>
      </c>
      <c r="I158" s="51">
        <v>4</v>
      </c>
      <c r="J158" s="76"/>
      <c r="K158" s="76"/>
      <c r="L158" s="155"/>
      <c r="M158" s="77"/>
      <c r="N158" s="77"/>
      <c r="O158" s="77"/>
      <c r="P158" s="10"/>
    </row>
    <row r="159" spans="1:16" x14ac:dyDescent="0.25">
      <c r="A159" s="18" t="s">
        <v>62</v>
      </c>
      <c r="B159" s="17" t="s">
        <v>0</v>
      </c>
      <c r="C159" s="29">
        <f>ROUND(($F$15*0.6)/2.5,0)*2.5</f>
        <v>57.5</v>
      </c>
      <c r="D159" s="28">
        <f>ROUND(($F$15*0.725)/2.5,0)*2.5</f>
        <v>70</v>
      </c>
      <c r="E159" s="27">
        <f>ROUND(($F$15*0.8)/2.5,0)*2.5</f>
        <v>75</v>
      </c>
      <c r="F159" s="27">
        <f>ROUND(($F$15*0.8)/2.5,0)*2.5</f>
        <v>75</v>
      </c>
      <c r="G159" s="27">
        <f>ROUND(($F$15*0.8)/2.5,0)*2.5</f>
        <v>75</v>
      </c>
      <c r="H159" s="27">
        <f>ROUND(($F$15*0.8)/2.5,0)*2.5</f>
        <v>75</v>
      </c>
      <c r="I159" s="153"/>
      <c r="J159" s="153"/>
      <c r="K159" s="76"/>
      <c r="L159" s="74"/>
      <c r="M159" s="163" t="s">
        <v>16</v>
      </c>
      <c r="N159" s="164" t="s">
        <v>103</v>
      </c>
      <c r="O159" s="165" t="s">
        <v>13</v>
      </c>
      <c r="P159" s="10"/>
    </row>
    <row r="160" spans="1:16" x14ac:dyDescent="0.25">
      <c r="A160" s="38"/>
      <c r="B160" s="8" t="s">
        <v>38</v>
      </c>
      <c r="C160" s="26">
        <v>5</v>
      </c>
      <c r="D160" s="25">
        <v>4</v>
      </c>
      <c r="E160" s="24">
        <v>5</v>
      </c>
      <c r="F160" s="24">
        <v>5</v>
      </c>
      <c r="G160" s="24">
        <v>5</v>
      </c>
      <c r="H160" s="24">
        <v>5</v>
      </c>
      <c r="I160" s="153"/>
      <c r="J160" s="154"/>
      <c r="K160" s="76"/>
      <c r="L160" s="74"/>
      <c r="M160" s="163" t="s">
        <v>15</v>
      </c>
      <c r="N160" s="164" t="s">
        <v>15</v>
      </c>
      <c r="O160" s="165" t="s">
        <v>15</v>
      </c>
      <c r="P160" s="10"/>
    </row>
    <row r="161" spans="1:16" x14ac:dyDescent="0.25">
      <c r="A161" s="18" t="s">
        <v>101</v>
      </c>
      <c r="B161" s="17" t="s">
        <v>0</v>
      </c>
      <c r="C161" s="16">
        <f>ROUND(($F$24*0.6)/2.5,0)*2.5</f>
        <v>57.5</v>
      </c>
      <c r="D161" s="16">
        <f>ROUND(($F$24*0.725)/2.5,0)*2.5</f>
        <v>70</v>
      </c>
      <c r="E161" s="16">
        <f>ROUND(($F$24*0.8)/2.5,0)*2.5</f>
        <v>75</v>
      </c>
      <c r="F161" s="16">
        <f>ROUND(($F$24*0.8)/2.5,0)*2.5</f>
        <v>75</v>
      </c>
      <c r="G161" s="16">
        <f>ROUND(($F$24*0.8)/2.5,0)*2.5</f>
        <v>75</v>
      </c>
      <c r="H161" s="16">
        <f>ROUND(($F$24*0.8)/2.5,0)*2.5</f>
        <v>75</v>
      </c>
      <c r="I161" s="93"/>
      <c r="J161" s="93"/>
      <c r="K161" s="76"/>
      <c r="L161" s="76"/>
      <c r="M161" s="76"/>
      <c r="N161" s="76"/>
      <c r="O161" s="76"/>
      <c r="P161" s="10"/>
    </row>
    <row r="162" spans="1:16" x14ac:dyDescent="0.25">
      <c r="A162" s="22"/>
      <c r="B162" s="8" t="s">
        <v>38</v>
      </c>
      <c r="C162" s="14">
        <v>5</v>
      </c>
      <c r="D162" s="14">
        <v>4</v>
      </c>
      <c r="E162" s="14">
        <v>5</v>
      </c>
      <c r="F162" s="14">
        <v>5</v>
      </c>
      <c r="G162" s="14">
        <v>5</v>
      </c>
      <c r="H162" s="14">
        <v>5</v>
      </c>
      <c r="I162" s="93"/>
      <c r="J162" s="93"/>
      <c r="K162" s="76"/>
      <c r="L162" s="76"/>
      <c r="M162" s="76"/>
      <c r="N162" s="77"/>
      <c r="O162" s="77"/>
      <c r="P162" s="10"/>
    </row>
    <row r="163" spans="1:16" x14ac:dyDescent="0.25">
      <c r="A163" s="18" t="s">
        <v>127</v>
      </c>
      <c r="B163" s="16" t="s">
        <v>0</v>
      </c>
      <c r="C163" s="16">
        <f>ROUND(($F$25*0.6)/2.5,0)*2.5</f>
        <v>62.5</v>
      </c>
      <c r="D163" s="16">
        <f>ROUND(($F$25*0.725)/2.5,0)*2.5</f>
        <v>75</v>
      </c>
      <c r="E163" s="16">
        <f t="shared" ref="E163:G163" si="29">ROUND(($F$25*0.8)/2.5,0)*2.5</f>
        <v>85</v>
      </c>
      <c r="F163" s="16">
        <f t="shared" si="29"/>
        <v>85</v>
      </c>
      <c r="G163" s="16">
        <f t="shared" si="29"/>
        <v>85</v>
      </c>
      <c r="H163" s="112"/>
      <c r="I163" s="112"/>
      <c r="J163" s="112"/>
      <c r="K163" s="76"/>
      <c r="L163" s="76"/>
      <c r="M163" s="73"/>
      <c r="N163" s="73"/>
      <c r="O163" s="73"/>
      <c r="P163" s="21"/>
    </row>
    <row r="164" spans="1:16" x14ac:dyDescent="0.25">
      <c r="A164" s="110" t="s">
        <v>128</v>
      </c>
      <c r="B164" s="19" t="s">
        <v>38</v>
      </c>
      <c r="C164" s="14">
        <v>5</v>
      </c>
      <c r="D164" s="14">
        <v>3</v>
      </c>
      <c r="E164" s="14">
        <v>4</v>
      </c>
      <c r="F164" s="14">
        <v>4</v>
      </c>
      <c r="G164" s="14">
        <v>4</v>
      </c>
      <c r="H164" s="93"/>
      <c r="I164" s="93"/>
      <c r="J164" s="93"/>
      <c r="K164" s="76"/>
      <c r="L164" s="77"/>
      <c r="M164" s="76"/>
      <c r="N164" s="77"/>
      <c r="O164" s="77"/>
      <c r="P164" s="10"/>
    </row>
    <row r="165" spans="1:16" x14ac:dyDescent="0.25">
      <c r="A165" s="18" t="s">
        <v>129</v>
      </c>
      <c r="B165" s="79" t="s">
        <v>0</v>
      </c>
      <c r="C165" s="80">
        <f>ROUND(($F$29*0.6)/2.5,0)*2.5</f>
        <v>22.5</v>
      </c>
      <c r="D165" s="80">
        <f>ROUND(($F$29*0.7)/2.5,0)*2.5</f>
        <v>27.5</v>
      </c>
      <c r="E165" s="80">
        <f t="shared" ref="E165:E167" si="30">ROUND(($F$29*0.75)/2.5,0)*2.5</f>
        <v>27.5</v>
      </c>
      <c r="F165" s="80">
        <f>ROUND(($F$29*0.8)/2.5,0)*2.5</f>
        <v>30</v>
      </c>
      <c r="G165" s="80">
        <f>ROUND(($F$29*0.8)/2.5,0)*2.5</f>
        <v>30</v>
      </c>
      <c r="H165" s="166"/>
      <c r="I165" s="77"/>
      <c r="J165" s="93"/>
      <c r="K165" s="77"/>
      <c r="L165" s="77"/>
      <c r="M165" s="77"/>
      <c r="N165" s="77"/>
      <c r="O165" s="77"/>
      <c r="P165" s="10"/>
    </row>
    <row r="166" spans="1:16" x14ac:dyDescent="0.25">
      <c r="A166" s="15" t="s">
        <v>130</v>
      </c>
      <c r="B166" s="82" t="s">
        <v>38</v>
      </c>
      <c r="C166" s="83">
        <v>8</v>
      </c>
      <c r="D166" s="83">
        <v>6</v>
      </c>
      <c r="E166" s="83">
        <v>5</v>
      </c>
      <c r="F166" s="83">
        <v>5</v>
      </c>
      <c r="G166" s="83">
        <v>5</v>
      </c>
      <c r="H166" s="77"/>
      <c r="I166" s="77"/>
      <c r="J166" s="77"/>
      <c r="K166" s="77"/>
      <c r="L166" s="77"/>
      <c r="M166" s="77"/>
      <c r="N166" s="77"/>
      <c r="O166" s="77"/>
      <c r="P166" s="10"/>
    </row>
    <row r="167" spans="1:16" x14ac:dyDescent="0.25">
      <c r="A167" s="78" t="s">
        <v>133</v>
      </c>
      <c r="B167" s="79" t="s">
        <v>0</v>
      </c>
      <c r="C167" s="80">
        <f>ROUND(($F$29*0.6)/2.5,0)*2.5</f>
        <v>22.5</v>
      </c>
      <c r="D167" s="80">
        <f>ROUND(($F$29*0.7)/2.5,0)*2.5</f>
        <v>27.5</v>
      </c>
      <c r="E167" s="80">
        <f t="shared" si="30"/>
        <v>27.5</v>
      </c>
      <c r="F167" s="80">
        <f>ROUND(($F$29*0.8)/2.5,0)*2.5</f>
        <v>30</v>
      </c>
      <c r="G167" s="80">
        <f>ROUND(($F$29*0.8)/2.5,0)*2.5</f>
        <v>30</v>
      </c>
      <c r="H167" s="77"/>
      <c r="I167" s="77"/>
      <c r="J167" s="77"/>
      <c r="K167" s="77"/>
      <c r="L167" s="77"/>
      <c r="M167" s="77"/>
      <c r="N167" s="77"/>
      <c r="O167" s="77"/>
      <c r="P167" s="10"/>
    </row>
    <row r="168" spans="1:16" x14ac:dyDescent="0.25">
      <c r="A168" s="81" t="s">
        <v>102</v>
      </c>
      <c r="B168" s="82" t="s">
        <v>38</v>
      </c>
      <c r="C168" s="83">
        <v>8</v>
      </c>
      <c r="D168" s="83">
        <v>6</v>
      </c>
      <c r="E168" s="83">
        <v>5</v>
      </c>
      <c r="F168" s="83">
        <v>5</v>
      </c>
      <c r="G168" s="83">
        <v>5</v>
      </c>
      <c r="H168" s="77"/>
      <c r="I168" s="77"/>
      <c r="J168" s="77"/>
      <c r="K168" s="77"/>
      <c r="L168" s="77"/>
      <c r="M168" s="77"/>
      <c r="N168" s="77"/>
      <c r="O168" s="77"/>
      <c r="P168" s="10"/>
    </row>
    <row r="169" spans="1:16" x14ac:dyDescent="0.25">
      <c r="A169" s="37" t="s">
        <v>2</v>
      </c>
      <c r="B169" s="36" t="s">
        <v>1</v>
      </c>
      <c r="C169" s="35" t="s">
        <v>51</v>
      </c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10"/>
    </row>
    <row r="170" spans="1:16" x14ac:dyDescent="0.25">
      <c r="A170" s="11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10"/>
    </row>
    <row r="171" spans="1:16" x14ac:dyDescent="0.25">
      <c r="A171" s="11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10"/>
    </row>
    <row r="172" spans="1:16" x14ac:dyDescent="0.25">
      <c r="A172" s="11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10"/>
    </row>
    <row r="173" spans="1:16" x14ac:dyDescent="0.25">
      <c r="A173" s="11"/>
      <c r="B173" s="76"/>
      <c r="C173" s="16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10"/>
    </row>
    <row r="174" spans="1:16" x14ac:dyDescent="0.25">
      <c r="A174" s="11"/>
      <c r="B174" s="76"/>
      <c r="C174" s="16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10"/>
    </row>
    <row r="175" spans="1:16" x14ac:dyDescent="0.25">
      <c r="A175" s="9"/>
      <c r="B175" s="8"/>
      <c r="C175" s="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5"/>
    </row>
    <row r="176" spans="1:16" x14ac:dyDescent="0.25">
      <c r="A176" s="62"/>
      <c r="B176" s="74" t="str">
        <f>$B$1</f>
        <v>NORGES STYRKELØFTFORBUND</v>
      </c>
      <c r="C176" s="73"/>
      <c r="D176" s="73"/>
      <c r="E176" s="73"/>
      <c r="F176" s="73"/>
      <c r="G176" s="73"/>
      <c r="H176" s="73"/>
      <c r="I176" s="89"/>
      <c r="J176" s="95" t="str">
        <f>M11</f>
        <v>Kal_uke 3</v>
      </c>
      <c r="K176" s="89"/>
      <c r="L176" s="89"/>
      <c r="M176" s="89"/>
      <c r="N176" s="89"/>
      <c r="O176" s="89"/>
      <c r="P176" s="63"/>
    </row>
    <row r="177" spans="1:16" x14ac:dyDescent="0.25">
      <c r="A177" s="62"/>
      <c r="B177" s="74" t="str">
        <f>$B$2</f>
        <v xml:space="preserve">Treningsopplegg 3 dager per uke 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59" t="str">
        <f>REPT(P1,1)</f>
        <v>Datum</v>
      </c>
    </row>
    <row r="178" spans="1:16" x14ac:dyDescent="0.25">
      <c r="A178" s="62"/>
      <c r="B178" s="74" t="str">
        <f>$B$3</f>
        <v xml:space="preserve">Utarbeidet av Dietmar Wolf - Utdanningskonsulent i NSF </v>
      </c>
      <c r="C178" s="73"/>
      <c r="D178" s="73"/>
      <c r="E178" s="73"/>
      <c r="F178" s="73"/>
      <c r="G178" s="73"/>
      <c r="H178" s="73"/>
      <c r="I178" s="33"/>
      <c r="J178" s="33"/>
      <c r="K178" s="33"/>
      <c r="L178" s="33"/>
      <c r="M178" s="60"/>
      <c r="N178" s="73"/>
      <c r="O178" s="73"/>
      <c r="P178" s="59" t="str">
        <f>REPT(P2,1)</f>
        <v>Navn</v>
      </c>
    </row>
    <row r="179" spans="1:16" x14ac:dyDescent="0.25">
      <c r="A179" s="48" t="s">
        <v>42</v>
      </c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47"/>
      <c r="N179" s="47"/>
      <c r="O179" s="47"/>
      <c r="P179" s="46"/>
    </row>
    <row r="180" spans="1:16" x14ac:dyDescent="0.25">
      <c r="A180" s="11" t="s">
        <v>52</v>
      </c>
      <c r="B180" s="74"/>
      <c r="C180" s="73"/>
      <c r="D180" s="73"/>
      <c r="E180" s="73"/>
      <c r="F180" s="73"/>
      <c r="G180" s="91"/>
      <c r="H180" s="73"/>
      <c r="I180" s="73"/>
      <c r="J180" s="73"/>
      <c r="K180" s="147"/>
      <c r="L180" s="73"/>
      <c r="M180" s="73"/>
      <c r="N180" s="73"/>
      <c r="O180" s="73"/>
      <c r="P180" s="45"/>
    </row>
    <row r="181" spans="1:16" x14ac:dyDescent="0.25">
      <c r="A181" s="58" t="s">
        <v>89</v>
      </c>
      <c r="B181" s="36"/>
      <c r="C181" s="35"/>
      <c r="D181" s="35"/>
      <c r="E181" s="35"/>
      <c r="F181" s="35"/>
      <c r="G181" s="92"/>
      <c r="H181" s="73"/>
      <c r="I181" s="73"/>
      <c r="J181" s="76"/>
      <c r="K181" s="148"/>
      <c r="L181" s="76"/>
      <c r="M181" s="76"/>
      <c r="N181" s="76"/>
      <c r="O181" s="76"/>
      <c r="P181" s="31"/>
    </row>
    <row r="182" spans="1:16" x14ac:dyDescent="0.25">
      <c r="A182" s="44"/>
      <c r="B182" s="17"/>
      <c r="C182" s="57"/>
      <c r="D182" s="57"/>
      <c r="E182" s="57"/>
      <c r="F182" s="57"/>
      <c r="G182" s="92"/>
      <c r="H182" s="77"/>
      <c r="I182" s="76"/>
      <c r="J182" s="76"/>
      <c r="K182" s="76"/>
      <c r="L182" s="76"/>
      <c r="M182" s="76"/>
      <c r="N182" s="76"/>
      <c r="O182" s="76"/>
      <c r="P182" s="31"/>
    </row>
    <row r="183" spans="1:16" x14ac:dyDescent="0.25">
      <c r="A183" s="44" t="s">
        <v>132</v>
      </c>
      <c r="B183" s="34" t="s">
        <v>0</v>
      </c>
      <c r="C183" s="13">
        <f>ROUND(($F$28*0.6)/2.5,0)*2.5</f>
        <v>25</v>
      </c>
      <c r="D183" s="13">
        <f t="shared" ref="D183:F183" si="31">ROUND(($F$28*0.6)/2.5,0)*2.5</f>
        <v>25</v>
      </c>
      <c r="E183" s="13">
        <f t="shared" si="31"/>
        <v>25</v>
      </c>
      <c r="F183" s="13">
        <f t="shared" si="31"/>
        <v>25</v>
      </c>
      <c r="G183" s="149"/>
      <c r="H183" s="77"/>
      <c r="I183" s="76"/>
      <c r="J183" s="76"/>
      <c r="K183" s="76"/>
      <c r="L183" s="76"/>
      <c r="M183" s="76"/>
      <c r="N183" s="76"/>
      <c r="O183" s="76"/>
      <c r="P183" s="31"/>
    </row>
    <row r="184" spans="1:16" x14ac:dyDescent="0.25">
      <c r="A184" s="43" t="s">
        <v>90</v>
      </c>
      <c r="B184" s="42" t="s">
        <v>38</v>
      </c>
      <c r="C184" s="41" t="s">
        <v>4</v>
      </c>
      <c r="D184" s="41" t="s">
        <v>4</v>
      </c>
      <c r="E184" s="41" t="s">
        <v>4</v>
      </c>
      <c r="F184" s="41" t="s">
        <v>4</v>
      </c>
      <c r="G184" s="77"/>
      <c r="H184" s="77"/>
      <c r="I184" s="76"/>
      <c r="J184" s="76"/>
      <c r="K184" s="76"/>
      <c r="L184" s="76"/>
      <c r="M184" s="76"/>
      <c r="N184" s="76"/>
      <c r="O184" s="76"/>
      <c r="P184" s="31"/>
    </row>
    <row r="185" spans="1:16" x14ac:dyDescent="0.25">
      <c r="A185" s="44" t="s">
        <v>145</v>
      </c>
      <c r="B185" s="54" t="s">
        <v>0</v>
      </c>
      <c r="C185" s="13">
        <f>ROUND(($F$31*0.6)/2.5,0)*2.5</f>
        <v>7.5</v>
      </c>
      <c r="D185" s="13">
        <f>ROUND(($F$31*0.6)/2.5,0)*2.5</f>
        <v>7.5</v>
      </c>
      <c r="E185" s="13">
        <f>ROUND(($F$31*0.6)/2.5,0)*2.5</f>
        <v>7.5</v>
      </c>
      <c r="F185" s="13">
        <f>ROUND(($F$31*0.6)/2.5,0)*2.5</f>
        <v>7.5</v>
      </c>
      <c r="G185" s="93"/>
      <c r="H185" s="76"/>
      <c r="I185" s="73"/>
      <c r="J185" s="73"/>
      <c r="K185" s="73"/>
      <c r="L185" s="73"/>
      <c r="M185" s="73"/>
      <c r="N185" s="73"/>
      <c r="O185" s="76"/>
      <c r="P185" s="31"/>
    </row>
    <row r="186" spans="1:16" x14ac:dyDescent="0.25">
      <c r="A186" s="43" t="s">
        <v>104</v>
      </c>
      <c r="B186" s="53" t="s">
        <v>38</v>
      </c>
      <c r="C186" s="12">
        <v>6</v>
      </c>
      <c r="D186" s="12">
        <v>6</v>
      </c>
      <c r="E186" s="12">
        <v>6</v>
      </c>
      <c r="F186" s="12">
        <v>6</v>
      </c>
      <c r="G186" s="76"/>
      <c r="H186" s="76"/>
      <c r="I186" s="73"/>
      <c r="J186" s="73"/>
      <c r="K186" s="73"/>
      <c r="L186" s="73"/>
      <c r="M186" s="73"/>
      <c r="N186" s="73"/>
      <c r="O186" s="76"/>
      <c r="P186" s="31"/>
    </row>
    <row r="187" spans="1:16" x14ac:dyDescent="0.25">
      <c r="A187" s="67" t="s">
        <v>37</v>
      </c>
      <c r="B187" s="70" t="s">
        <v>35</v>
      </c>
      <c r="C187" s="69">
        <v>30</v>
      </c>
      <c r="D187" s="69">
        <v>30</v>
      </c>
      <c r="E187" s="69">
        <v>30</v>
      </c>
      <c r="F187" s="69">
        <v>30</v>
      </c>
      <c r="G187" s="94"/>
      <c r="H187" s="150" t="s">
        <v>112</v>
      </c>
      <c r="I187" s="73"/>
      <c r="J187" s="73"/>
      <c r="K187" s="73"/>
      <c r="L187" s="73"/>
      <c r="M187" s="73"/>
      <c r="N187" s="73"/>
      <c r="O187" s="76"/>
      <c r="P187" s="31"/>
    </row>
    <row r="188" spans="1:16" x14ac:dyDescent="0.25">
      <c r="A188" s="43" t="s">
        <v>36</v>
      </c>
      <c r="B188" s="56" t="s">
        <v>38</v>
      </c>
      <c r="C188" s="41" t="s">
        <v>3</v>
      </c>
      <c r="D188" s="41" t="s">
        <v>3</v>
      </c>
      <c r="E188" s="41" t="s">
        <v>3</v>
      </c>
      <c r="F188" s="41" t="s">
        <v>3</v>
      </c>
      <c r="G188" s="77"/>
      <c r="H188" s="77"/>
      <c r="I188" s="73"/>
      <c r="J188" s="73"/>
      <c r="K188" s="73"/>
      <c r="L188" s="73"/>
      <c r="M188" s="73"/>
      <c r="N188" s="73"/>
      <c r="O188" s="76"/>
      <c r="P188" s="31"/>
    </row>
    <row r="189" spans="1:16" x14ac:dyDescent="0.25">
      <c r="A189" s="44" t="s">
        <v>124</v>
      </c>
      <c r="B189" s="54" t="s">
        <v>0</v>
      </c>
      <c r="C189" s="13" t="s">
        <v>39</v>
      </c>
      <c r="D189" s="13" t="s">
        <v>39</v>
      </c>
      <c r="E189" s="13" t="s">
        <v>39</v>
      </c>
      <c r="F189" s="13" t="s">
        <v>39</v>
      </c>
      <c r="G189" s="76"/>
      <c r="H189" s="74"/>
      <c r="I189" s="76"/>
      <c r="J189" s="76"/>
      <c r="K189" s="76"/>
      <c r="L189" s="76"/>
      <c r="M189" s="76"/>
      <c r="N189" s="76"/>
      <c r="O189" s="76"/>
      <c r="P189" s="31"/>
    </row>
    <row r="190" spans="1:16" ht="13.8" thickBot="1" x14ac:dyDescent="0.3">
      <c r="A190" s="111"/>
      <c r="B190" s="112" t="s">
        <v>38</v>
      </c>
      <c r="C190" s="113" t="s">
        <v>4</v>
      </c>
      <c r="D190" s="113" t="s">
        <v>4</v>
      </c>
      <c r="E190" s="113" t="s">
        <v>4</v>
      </c>
      <c r="F190" s="113" t="s">
        <v>4</v>
      </c>
      <c r="G190" s="76"/>
      <c r="H190" s="151" t="s">
        <v>63</v>
      </c>
      <c r="I190" s="76"/>
      <c r="J190" s="76"/>
      <c r="K190" s="76"/>
      <c r="L190" s="76"/>
      <c r="M190" s="76"/>
      <c r="N190" s="76"/>
      <c r="O190" s="76"/>
      <c r="P190" s="31"/>
    </row>
    <row r="191" spans="1:16" x14ac:dyDescent="0.25">
      <c r="A191" s="152" t="s">
        <v>7</v>
      </c>
      <c r="B191" s="122" t="s">
        <v>0</v>
      </c>
      <c r="C191" s="123">
        <f>ROUND(($F$7*0.6)/2.5,0)*2.5</f>
        <v>57.5</v>
      </c>
      <c r="D191" s="123">
        <f>ROUND(($F$7*0.725)/2.5,0)*2.5</f>
        <v>70</v>
      </c>
      <c r="E191" s="123">
        <f>ROUND(($F$7*0.8)/2.5,0)*2.5</f>
        <v>75</v>
      </c>
      <c r="F191" s="123">
        <f>ROUND(($F$7*0.85)/2.5,0)*2.5</f>
        <v>80</v>
      </c>
      <c r="G191" s="123">
        <f>ROUND(($F$7*0.85)/2.5,0)*2.5</f>
        <v>80</v>
      </c>
      <c r="H191" s="131">
        <f>ROUND(($F$7*0.85)/2.5,0)*2.5</f>
        <v>80</v>
      </c>
      <c r="I191" s="132"/>
      <c r="J191" s="153"/>
      <c r="K191" s="153"/>
      <c r="L191" s="112"/>
      <c r="M191" s="76"/>
      <c r="N191" s="76"/>
      <c r="O191" s="76"/>
      <c r="P191" s="10"/>
    </row>
    <row r="192" spans="1:16" x14ac:dyDescent="0.25">
      <c r="A192" s="38"/>
      <c r="B192" s="8" t="s">
        <v>38</v>
      </c>
      <c r="C192" s="14">
        <v>5</v>
      </c>
      <c r="D192" s="14">
        <v>4</v>
      </c>
      <c r="E192" s="14">
        <v>3</v>
      </c>
      <c r="F192" s="14">
        <v>2</v>
      </c>
      <c r="G192" s="14">
        <v>2</v>
      </c>
      <c r="H192" s="51">
        <v>2</v>
      </c>
      <c r="I192" s="133"/>
      <c r="J192" s="153"/>
      <c r="K192" s="154"/>
      <c r="L192" s="155"/>
      <c r="M192" s="77"/>
      <c r="N192" s="77"/>
      <c r="O192" s="77"/>
      <c r="P192" s="10"/>
    </row>
    <row r="193" spans="1:16" x14ac:dyDescent="0.25">
      <c r="A193" s="18" t="s">
        <v>53</v>
      </c>
      <c r="B193" s="17" t="s">
        <v>0</v>
      </c>
      <c r="C193" s="16">
        <f>ROUND(($F$12*0.6)/2.5,0)*2.5</f>
        <v>45</v>
      </c>
      <c r="D193" s="16">
        <f>ROUND(($F$12*0.725)/2.5,0)*2.5</f>
        <v>55</v>
      </c>
      <c r="E193" s="16">
        <f>ROUND(($F$12*0.8)/2.5,0)*2.5</f>
        <v>60</v>
      </c>
      <c r="F193" s="16">
        <f>ROUND(($F$12*0.85)/2.5,0)*2.5</f>
        <v>65</v>
      </c>
      <c r="G193" s="16">
        <f>ROUND(($F$12*0.85)/2.5,0)*2.5</f>
        <v>65</v>
      </c>
      <c r="H193" s="52">
        <f>ROUND(($F$12*0.85)/2.5,0)*2.5</f>
        <v>65</v>
      </c>
      <c r="I193" s="139"/>
      <c r="J193" s="153"/>
      <c r="K193" s="156" t="s">
        <v>14</v>
      </c>
      <c r="L193" s="155"/>
      <c r="M193" s="77"/>
      <c r="N193" s="77"/>
      <c r="O193" s="77"/>
      <c r="P193" s="10"/>
    </row>
    <row r="194" spans="1:16" ht="13.8" thickBot="1" x14ac:dyDescent="0.3">
      <c r="A194" s="50" t="s">
        <v>78</v>
      </c>
      <c r="B194" s="76" t="s">
        <v>38</v>
      </c>
      <c r="C194" s="115">
        <v>5</v>
      </c>
      <c r="D194" s="115">
        <v>4</v>
      </c>
      <c r="E194" s="115">
        <v>3</v>
      </c>
      <c r="F194" s="115">
        <v>2</v>
      </c>
      <c r="G194" s="115">
        <v>2</v>
      </c>
      <c r="H194" s="68">
        <v>2</v>
      </c>
      <c r="I194" s="139"/>
      <c r="J194" s="153"/>
      <c r="K194" s="153"/>
      <c r="L194" s="155"/>
      <c r="M194" s="77"/>
      <c r="N194" s="77"/>
      <c r="O194" s="77"/>
      <c r="P194" s="10"/>
    </row>
    <row r="195" spans="1:16" x14ac:dyDescent="0.25">
      <c r="A195" s="152" t="s">
        <v>149</v>
      </c>
      <c r="B195" s="122" t="s">
        <v>0</v>
      </c>
      <c r="C195" s="123">
        <f>ROUND(($F$17*0.6)/2.5,0)*2.5</f>
        <v>62.5</v>
      </c>
      <c r="D195" s="122">
        <f>ROUND(($F$17*0.725)/2.5,0)*2.5</f>
        <v>75</v>
      </c>
      <c r="E195" s="123">
        <f>ROUND(($F$17*0.8)/2.5,0)*2.5</f>
        <v>85</v>
      </c>
      <c r="F195" s="123">
        <f>ROUND(($F$17*0.85)/2.5,0)*2.5</f>
        <v>90</v>
      </c>
      <c r="G195" s="123">
        <f t="shared" ref="G195:H195" si="32">ROUND(($F$17*0.85)/2.5,0)*2.5</f>
        <v>90</v>
      </c>
      <c r="H195" s="123">
        <f t="shared" si="32"/>
        <v>90</v>
      </c>
      <c r="I195" s="131">
        <f>ROUND(($F$17*0.9)/2.5,0)*2.5</f>
        <v>95</v>
      </c>
      <c r="J195" s="132">
        <f>ROUND(($F$17*0.9)/2.5,0)*2.5</f>
        <v>95</v>
      </c>
      <c r="K195" s="153"/>
      <c r="L195" s="153"/>
      <c r="M195" s="74"/>
      <c r="N195" s="74"/>
      <c r="O195" s="76"/>
      <c r="P195" s="10"/>
    </row>
    <row r="196" spans="1:16" x14ac:dyDescent="0.25">
      <c r="A196" s="38" t="s">
        <v>55</v>
      </c>
      <c r="B196" s="8" t="s">
        <v>38</v>
      </c>
      <c r="C196" s="14">
        <v>4</v>
      </c>
      <c r="D196" s="6">
        <v>3</v>
      </c>
      <c r="E196" s="14">
        <v>3</v>
      </c>
      <c r="F196" s="14">
        <v>3</v>
      </c>
      <c r="G196" s="14">
        <v>3</v>
      </c>
      <c r="H196" s="14">
        <v>3</v>
      </c>
      <c r="I196" s="51">
        <v>2</v>
      </c>
      <c r="J196" s="133">
        <v>2</v>
      </c>
      <c r="K196" s="153"/>
      <c r="L196" s="154"/>
      <c r="M196" s="74"/>
      <c r="N196" s="74"/>
      <c r="O196" s="77"/>
      <c r="P196" s="10"/>
    </row>
    <row r="197" spans="1:16" x14ac:dyDescent="0.25">
      <c r="A197" s="18" t="s">
        <v>57</v>
      </c>
      <c r="B197" s="17" t="s">
        <v>0</v>
      </c>
      <c r="C197" s="16">
        <f>ROUND(($F$20*0.6)/2.5,0)*2.5</f>
        <v>45</v>
      </c>
      <c r="D197" s="16">
        <f>ROUND(($F$20*0.7)/2.5,0)*2.5</f>
        <v>52.5</v>
      </c>
      <c r="E197" s="16">
        <f>ROUND(($F$20*0.75)/2.5,0)*2.5</f>
        <v>57.5</v>
      </c>
      <c r="F197" s="16">
        <f t="shared" ref="F197:H197" si="33">ROUND(($F$20*0.75)/2.5,0)*2.5</f>
        <v>57.5</v>
      </c>
      <c r="G197" s="16">
        <f t="shared" si="33"/>
        <v>57.5</v>
      </c>
      <c r="H197" s="16">
        <f t="shared" si="33"/>
        <v>57.5</v>
      </c>
      <c r="I197" s="119"/>
      <c r="J197" s="142"/>
      <c r="K197" s="153"/>
      <c r="L197" s="156" t="s">
        <v>14</v>
      </c>
      <c r="M197" s="73"/>
      <c r="N197" s="73"/>
      <c r="O197" s="73"/>
      <c r="P197" s="10"/>
    </row>
    <row r="198" spans="1:16" ht="13.8" thickBot="1" x14ac:dyDescent="0.3">
      <c r="A198" s="157" t="s">
        <v>99</v>
      </c>
      <c r="B198" s="127" t="s">
        <v>38</v>
      </c>
      <c r="C198" s="128">
        <v>4</v>
      </c>
      <c r="D198" s="128">
        <v>3</v>
      </c>
      <c r="E198" s="128">
        <v>5</v>
      </c>
      <c r="F198" s="128">
        <v>5</v>
      </c>
      <c r="G198" s="128">
        <v>5</v>
      </c>
      <c r="H198" s="128">
        <v>5</v>
      </c>
      <c r="I198" s="127"/>
      <c r="J198" s="135"/>
      <c r="K198" s="153"/>
      <c r="L198" s="153"/>
      <c r="M198" s="76"/>
      <c r="N198" s="76"/>
      <c r="O198" s="76"/>
      <c r="P198" s="10"/>
    </row>
    <row r="199" spans="1:16" x14ac:dyDescent="0.25">
      <c r="A199" s="114" t="s">
        <v>111</v>
      </c>
      <c r="B199" s="65" t="s">
        <v>0</v>
      </c>
      <c r="C199" s="65">
        <f>ROUND(($F$27*0.6)/2.5,0)*2.5</f>
        <v>37.5</v>
      </c>
      <c r="D199" s="65">
        <f>ROUND(($F$27*0.725)/2.5,0)*2.5</f>
        <v>45</v>
      </c>
      <c r="E199" s="65">
        <f>ROUND(($F$27*0.8)/2.5,0)*2.5</f>
        <v>50</v>
      </c>
      <c r="F199" s="65">
        <f>ROUND(($F$27*0.85)/2.5,0)*2.5</f>
        <v>52.5</v>
      </c>
      <c r="G199" s="153"/>
      <c r="H199" s="153"/>
      <c r="I199" s="76"/>
      <c r="J199" s="76"/>
      <c r="K199" s="76"/>
      <c r="L199" s="76"/>
      <c r="M199" s="76"/>
      <c r="N199" s="76"/>
      <c r="O199" s="76"/>
      <c r="P199" s="10"/>
    </row>
    <row r="200" spans="1:16" x14ac:dyDescent="0.25">
      <c r="A200" s="40" t="s">
        <v>102</v>
      </c>
      <c r="B200" s="19" t="s">
        <v>38</v>
      </c>
      <c r="C200" s="14">
        <v>6</v>
      </c>
      <c r="D200" s="14">
        <v>5</v>
      </c>
      <c r="E200" s="14">
        <v>4</v>
      </c>
      <c r="F200" s="14">
        <v>3</v>
      </c>
      <c r="G200" s="153"/>
      <c r="H200" s="154"/>
      <c r="I200" s="76"/>
      <c r="J200" s="76"/>
      <c r="K200" s="76"/>
      <c r="L200" s="76"/>
      <c r="M200" s="76"/>
      <c r="N200" s="76"/>
      <c r="O200" s="76"/>
      <c r="P200" s="10"/>
    </row>
    <row r="201" spans="1:16" x14ac:dyDescent="0.25">
      <c r="A201" s="18" t="s">
        <v>148</v>
      </c>
      <c r="B201" s="17" t="s">
        <v>0</v>
      </c>
      <c r="C201" s="16">
        <f>ROUND(($F$22*0.6)/2.5,0)*2.5</f>
        <v>25</v>
      </c>
      <c r="D201" s="16">
        <f>ROUND(($F$22*0.7)/2.5,0)*2.5</f>
        <v>30</v>
      </c>
      <c r="E201" s="16">
        <f>ROUND(($F$22*0.8)/2.5,0)*2.5</f>
        <v>35</v>
      </c>
      <c r="F201" s="16">
        <f t="shared" ref="F201:G201" si="34">ROUND(($F$22*0.8)/2.5,0)*2.5</f>
        <v>35</v>
      </c>
      <c r="G201" s="16">
        <f t="shared" si="34"/>
        <v>35</v>
      </c>
      <c r="H201" s="156"/>
      <c r="I201" s="76"/>
      <c r="J201" s="74"/>
      <c r="K201" s="76"/>
      <c r="L201" s="76"/>
      <c r="M201" s="76"/>
      <c r="N201" s="76"/>
      <c r="O201" s="76"/>
      <c r="P201" s="10"/>
    </row>
    <row r="202" spans="1:16" x14ac:dyDescent="0.25">
      <c r="A202" s="39"/>
      <c r="B202" s="8" t="s">
        <v>38</v>
      </c>
      <c r="C202" s="14">
        <v>7</v>
      </c>
      <c r="D202" s="14">
        <v>6</v>
      </c>
      <c r="E202" s="14">
        <v>5</v>
      </c>
      <c r="F202" s="14">
        <v>5</v>
      </c>
      <c r="G202" s="14">
        <v>5</v>
      </c>
      <c r="H202" s="76"/>
      <c r="I202" s="76"/>
      <c r="J202" s="76"/>
      <c r="K202" s="76"/>
      <c r="L202" s="76"/>
      <c r="M202" s="76"/>
      <c r="N202" s="76"/>
      <c r="O202" s="76"/>
      <c r="P202" s="10"/>
    </row>
    <row r="203" spans="1:16" x14ac:dyDescent="0.25">
      <c r="A203" s="18" t="s">
        <v>12</v>
      </c>
      <c r="B203" s="17" t="s">
        <v>0</v>
      </c>
      <c r="C203" s="16">
        <f>ROUND(($F$30*0.25)/2.5,0)*2.5</f>
        <v>2.5</v>
      </c>
      <c r="D203" s="16">
        <f t="shared" ref="D203:G203" si="35">ROUND(($F$30*0.25)/2.5,0)*2.5</f>
        <v>2.5</v>
      </c>
      <c r="E203" s="16">
        <f t="shared" si="35"/>
        <v>2.5</v>
      </c>
      <c r="F203" s="16">
        <f t="shared" si="35"/>
        <v>2.5</v>
      </c>
      <c r="G203" s="16">
        <f t="shared" si="35"/>
        <v>2.5</v>
      </c>
      <c r="H203" s="76"/>
      <c r="I203" s="76"/>
      <c r="J203" s="76"/>
      <c r="K203" s="76"/>
      <c r="L203" s="76"/>
      <c r="M203" s="76"/>
      <c r="N203" s="76"/>
      <c r="O203" s="76"/>
      <c r="P203" s="10"/>
    </row>
    <row r="204" spans="1:16" x14ac:dyDescent="0.25">
      <c r="A204" s="15" t="s">
        <v>54</v>
      </c>
      <c r="B204" s="8" t="s">
        <v>38</v>
      </c>
      <c r="C204" s="14">
        <v>7</v>
      </c>
      <c r="D204" s="14">
        <v>7</v>
      </c>
      <c r="E204" s="14">
        <v>7</v>
      </c>
      <c r="F204" s="14">
        <v>7</v>
      </c>
      <c r="G204" s="14">
        <v>7</v>
      </c>
      <c r="H204" s="76"/>
      <c r="I204" s="76"/>
      <c r="J204" s="76"/>
      <c r="K204" s="76"/>
      <c r="L204" s="76"/>
      <c r="M204" s="76"/>
      <c r="N204" s="76"/>
      <c r="O204" s="76"/>
      <c r="P204" s="10"/>
    </row>
    <row r="205" spans="1:16" x14ac:dyDescent="0.25">
      <c r="A205" s="78" t="s">
        <v>133</v>
      </c>
      <c r="B205" s="79" t="s">
        <v>0</v>
      </c>
      <c r="C205" s="80">
        <f>ROUND(($F$29*0.6)/2.5,0)*2.5</f>
        <v>22.5</v>
      </c>
      <c r="D205" s="80">
        <f>ROUND(($F$29*0.7)/2.5,0)*2.5</f>
        <v>27.5</v>
      </c>
      <c r="E205" s="80">
        <f t="shared" ref="E205" si="36">ROUND(($F$29*0.75)/2.5,0)*2.5</f>
        <v>27.5</v>
      </c>
      <c r="F205" s="80">
        <f>ROUND(($F$29*0.8)/2.5,0)*2.5</f>
        <v>30</v>
      </c>
      <c r="G205" s="80">
        <f>ROUND(($F$29*0.8)/2.5,0)*2.5</f>
        <v>30</v>
      </c>
      <c r="H205" s="76"/>
      <c r="I205" s="76"/>
      <c r="J205" s="76"/>
      <c r="K205" s="76"/>
      <c r="L205" s="76"/>
      <c r="M205" s="76"/>
      <c r="N205" s="76"/>
      <c r="O205" s="76"/>
      <c r="P205" s="10"/>
    </row>
    <row r="206" spans="1:16" x14ac:dyDescent="0.25">
      <c r="A206" s="81" t="s">
        <v>102</v>
      </c>
      <c r="B206" s="82" t="s">
        <v>38</v>
      </c>
      <c r="C206" s="83">
        <v>8</v>
      </c>
      <c r="D206" s="83">
        <v>6</v>
      </c>
      <c r="E206" s="83">
        <v>5</v>
      </c>
      <c r="F206" s="83">
        <v>5</v>
      </c>
      <c r="G206" s="83">
        <v>5</v>
      </c>
      <c r="H206" s="76"/>
      <c r="I206" s="76"/>
      <c r="J206" s="76"/>
      <c r="K206" s="76"/>
      <c r="L206" s="76"/>
      <c r="M206" s="76"/>
      <c r="N206" s="76"/>
      <c r="O206" s="76"/>
      <c r="P206" s="10"/>
    </row>
    <row r="207" spans="1:16" x14ac:dyDescent="0.25">
      <c r="A207" s="49" t="s">
        <v>50</v>
      </c>
      <c r="B207" s="36" t="s">
        <v>1</v>
      </c>
      <c r="C207" s="35" t="s">
        <v>51</v>
      </c>
      <c r="D207" s="86"/>
      <c r="E207" s="86"/>
      <c r="F207" s="86"/>
      <c r="G207" s="86"/>
      <c r="H207" s="76"/>
      <c r="I207" s="76"/>
      <c r="J207" s="76"/>
      <c r="K207" s="76"/>
      <c r="L207" s="76"/>
      <c r="M207" s="76"/>
      <c r="N207" s="76"/>
      <c r="O207" s="76"/>
      <c r="P207" s="10"/>
    </row>
    <row r="208" spans="1:16" x14ac:dyDescent="0.25">
      <c r="A208" s="48" t="s">
        <v>93</v>
      </c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47"/>
      <c r="N208" s="47"/>
      <c r="O208" s="47"/>
      <c r="P208" s="46"/>
    </row>
    <row r="209" spans="1:16" x14ac:dyDescent="0.25">
      <c r="A209" s="11" t="s">
        <v>52</v>
      </c>
      <c r="B209" s="74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45"/>
    </row>
    <row r="210" spans="1:16" x14ac:dyDescent="0.25">
      <c r="A210" s="85" t="s">
        <v>25</v>
      </c>
      <c r="B210" s="17" t="s">
        <v>0</v>
      </c>
      <c r="C210" s="16">
        <f>ROUND(($F$14*0.6)/2.5,0)*2.5</f>
        <v>22.5</v>
      </c>
      <c r="D210" s="16">
        <f>ROUND(($F$14*0.7)/2.5,0)*2.5</f>
        <v>27.5</v>
      </c>
      <c r="E210" s="16">
        <f>ROUND(($F$14*0.8)/2.5,0)*2.5</f>
        <v>30</v>
      </c>
      <c r="F210" s="16">
        <f>ROUND(($F$14*0.8)/2.5,0)*2.5</f>
        <v>30</v>
      </c>
      <c r="G210" s="76"/>
      <c r="H210" s="76"/>
      <c r="I210" s="76"/>
      <c r="J210" s="76"/>
      <c r="K210" s="76"/>
      <c r="L210" s="76"/>
      <c r="M210" s="76"/>
      <c r="N210" s="76"/>
      <c r="O210" s="76"/>
      <c r="P210" s="31"/>
    </row>
    <row r="211" spans="1:16" x14ac:dyDescent="0.25">
      <c r="A211" s="96"/>
      <c r="B211" s="76" t="s">
        <v>38</v>
      </c>
      <c r="C211" s="115">
        <v>6</v>
      </c>
      <c r="D211" s="115">
        <v>5</v>
      </c>
      <c r="E211" s="115">
        <v>4</v>
      </c>
      <c r="F211" s="115">
        <v>4</v>
      </c>
      <c r="G211" s="76"/>
      <c r="H211" s="76"/>
      <c r="I211" s="112"/>
      <c r="J211" s="76"/>
      <c r="K211" s="76"/>
      <c r="L211" s="76"/>
      <c r="M211" s="76"/>
      <c r="N211" s="76"/>
      <c r="O211" s="76"/>
      <c r="P211" s="31"/>
    </row>
    <row r="212" spans="1:16" x14ac:dyDescent="0.25">
      <c r="A212" s="85" t="s">
        <v>136</v>
      </c>
      <c r="B212" s="17" t="s">
        <v>0</v>
      </c>
      <c r="C212" s="16">
        <f>ROUND(($F$11*0.6)/2.5,0)*2.5</f>
        <v>47.5</v>
      </c>
      <c r="D212" s="16">
        <f>ROUND(($F$11*0.7)/2.5,0)*2.5</f>
        <v>55</v>
      </c>
      <c r="E212" s="16">
        <f>ROUND(($F$11*0.75)/2.5,0)*2.5</f>
        <v>60</v>
      </c>
      <c r="F212" s="16">
        <f>ROUND(($F$11*0.75)/2.5,0)*2.5</f>
        <v>60</v>
      </c>
      <c r="G212" s="16">
        <f>ROUND(($F$11*0.75)/2.5,0)*2.5</f>
        <v>60</v>
      </c>
      <c r="H212" s="16">
        <f>ROUND(($F$11*0.75)/2.5,0)*2.5</f>
        <v>60</v>
      </c>
      <c r="I212" s="76"/>
      <c r="J212" s="112"/>
      <c r="K212" s="112"/>
      <c r="L212" s="112"/>
      <c r="M212" s="112"/>
      <c r="N212" s="112"/>
      <c r="O212" s="112"/>
      <c r="P212" s="10"/>
    </row>
    <row r="213" spans="1:16" ht="13.8" thickBot="1" x14ac:dyDescent="0.3">
      <c r="A213" s="96"/>
      <c r="B213" s="76" t="s">
        <v>38</v>
      </c>
      <c r="C213" s="115">
        <v>5</v>
      </c>
      <c r="D213" s="115">
        <v>4</v>
      </c>
      <c r="E213" s="115">
        <v>6</v>
      </c>
      <c r="F213" s="115">
        <v>6</v>
      </c>
      <c r="G213" s="115">
        <v>6</v>
      </c>
      <c r="H213" s="14">
        <v>6</v>
      </c>
      <c r="I213" s="76"/>
      <c r="J213" s="155"/>
      <c r="K213" s="155"/>
      <c r="L213" s="74"/>
      <c r="M213" s="77"/>
      <c r="N213" s="77"/>
      <c r="O213" s="77"/>
      <c r="P213" s="10"/>
    </row>
    <row r="214" spans="1:16" x14ac:dyDescent="0.25">
      <c r="A214" s="159" t="s">
        <v>125</v>
      </c>
      <c r="B214" s="122" t="s">
        <v>0</v>
      </c>
      <c r="C214" s="123">
        <f>ROUND(($F$17*0.6)/2.5,0)*2.5</f>
        <v>62.5</v>
      </c>
      <c r="D214" s="122">
        <f>ROUND(($F$17*0.7)/2.5,0)*2.5</f>
        <v>72.5</v>
      </c>
      <c r="E214" s="123">
        <f>ROUND(($F$17*0.75)/2.5,0)*2.5</f>
        <v>80</v>
      </c>
      <c r="F214" s="123">
        <f>ROUND(($F$17*0.75)/2.5,0)*2.5</f>
        <v>80</v>
      </c>
      <c r="G214" s="124">
        <f>ROUND(($F$17*0.75)/2.5,0)*2.5</f>
        <v>80</v>
      </c>
      <c r="H214" s="153"/>
      <c r="I214" s="153"/>
      <c r="J214" s="74"/>
      <c r="K214" s="74"/>
      <c r="L214" s="74"/>
      <c r="M214" s="74"/>
      <c r="N214" s="74"/>
      <c r="O214" s="76"/>
      <c r="P214" s="10"/>
    </row>
    <row r="215" spans="1:16" x14ac:dyDescent="0.25">
      <c r="A215" s="9" t="s">
        <v>67</v>
      </c>
      <c r="B215" s="8" t="s">
        <v>38</v>
      </c>
      <c r="C215" s="14">
        <v>4</v>
      </c>
      <c r="D215" s="6">
        <v>3</v>
      </c>
      <c r="E215" s="14">
        <v>3</v>
      </c>
      <c r="F215" s="14">
        <v>3</v>
      </c>
      <c r="G215" s="125">
        <v>3</v>
      </c>
      <c r="H215" s="153"/>
      <c r="I215" s="154"/>
      <c r="J215" s="74"/>
      <c r="K215" s="74"/>
      <c r="L215" s="74"/>
      <c r="M215" s="74"/>
      <c r="N215" s="74"/>
      <c r="O215" s="77"/>
      <c r="P215" s="10"/>
    </row>
    <row r="216" spans="1:16" x14ac:dyDescent="0.25">
      <c r="A216" s="18" t="s">
        <v>60</v>
      </c>
      <c r="B216" s="17" t="s">
        <v>0</v>
      </c>
      <c r="C216" s="16">
        <f>ROUND(($F$15*0.6)/2.5,0)*2.5</f>
        <v>57.5</v>
      </c>
      <c r="D216" s="16">
        <f>ROUND(($F$15*0.7)/2.5,0)*2.5</f>
        <v>67.5</v>
      </c>
      <c r="E216" s="16">
        <f>ROUND(($F$15*0.75)/2.5,0)*2.5</f>
        <v>72.5</v>
      </c>
      <c r="F216" s="16">
        <f>ROUND(($F$15*0.75)/2.5,0)*2.5</f>
        <v>72.5</v>
      </c>
      <c r="G216" s="126">
        <f>ROUND(($F$15*0.75)/2.5,0)*2.5</f>
        <v>72.5</v>
      </c>
      <c r="H216" s="153"/>
      <c r="I216" s="156" t="s">
        <v>14</v>
      </c>
      <c r="J216" s="74"/>
      <c r="K216" s="74"/>
      <c r="L216" s="74"/>
      <c r="M216" s="74"/>
      <c r="N216" s="74"/>
      <c r="O216" s="76"/>
      <c r="P216" s="10"/>
    </row>
    <row r="217" spans="1:16" ht="13.8" thickBot="1" x14ac:dyDescent="0.3">
      <c r="A217" s="160" t="s">
        <v>59</v>
      </c>
      <c r="B217" s="127" t="s">
        <v>38</v>
      </c>
      <c r="C217" s="128">
        <v>4</v>
      </c>
      <c r="D217" s="128">
        <v>3</v>
      </c>
      <c r="E217" s="128">
        <v>3</v>
      </c>
      <c r="F217" s="128">
        <v>3</v>
      </c>
      <c r="G217" s="129">
        <v>3</v>
      </c>
      <c r="H217" s="153"/>
      <c r="I217" s="153"/>
      <c r="J217" s="74"/>
      <c r="K217" s="74"/>
      <c r="L217" s="74"/>
      <c r="M217" s="74"/>
      <c r="N217" s="74"/>
      <c r="O217" s="77"/>
      <c r="P217" s="10"/>
    </row>
    <row r="218" spans="1:16" x14ac:dyDescent="0.25">
      <c r="A218" s="117" t="s">
        <v>105</v>
      </c>
      <c r="B218" s="65" t="s">
        <v>0</v>
      </c>
      <c r="C218" s="65">
        <f>ROUND(($F$26*0.6)/2.5,0)*2.5</f>
        <v>45</v>
      </c>
      <c r="D218" s="65">
        <f>ROUND(($F$26*0.7)/2.5,0)*2.5</f>
        <v>52.5</v>
      </c>
      <c r="E218" s="65">
        <f>ROUND(($F$26*0.75)/2.5,0)*2.5</f>
        <v>57.5</v>
      </c>
      <c r="F218" s="65">
        <f t="shared" ref="F218:G218" si="37">ROUND(($F$26*0.75)/2.5,0)*2.5</f>
        <v>57.5</v>
      </c>
      <c r="G218" s="65">
        <f t="shared" si="37"/>
        <v>57.5</v>
      </c>
      <c r="H218" s="112"/>
      <c r="I218" s="76"/>
      <c r="J218" s="76"/>
      <c r="K218" s="76"/>
      <c r="L218" s="76"/>
      <c r="M218" s="76"/>
      <c r="N218" s="76"/>
      <c r="O218" s="76"/>
      <c r="P218" s="21"/>
    </row>
    <row r="219" spans="1:16" x14ac:dyDescent="0.25">
      <c r="A219" s="50" t="s">
        <v>58</v>
      </c>
      <c r="B219" s="19" t="s">
        <v>38</v>
      </c>
      <c r="C219" s="14">
        <v>4</v>
      </c>
      <c r="D219" s="14">
        <v>3</v>
      </c>
      <c r="E219" s="14">
        <v>6</v>
      </c>
      <c r="F219" s="14">
        <v>6</v>
      </c>
      <c r="G219" s="14">
        <v>6</v>
      </c>
      <c r="H219" s="93"/>
      <c r="I219" s="119"/>
      <c r="J219" s="73"/>
      <c r="K219" s="73"/>
      <c r="L219" s="73"/>
      <c r="M219" s="73"/>
      <c r="N219" s="73"/>
      <c r="O219" s="73"/>
      <c r="P219" s="10"/>
    </row>
    <row r="220" spans="1:16" x14ac:dyDescent="0.25">
      <c r="A220" s="18" t="s">
        <v>148</v>
      </c>
      <c r="B220" s="17" t="s">
        <v>0</v>
      </c>
      <c r="C220" s="16">
        <f>ROUND(($F$22*0.6)/2.5,0)*2.5</f>
        <v>25</v>
      </c>
      <c r="D220" s="16">
        <f>ROUND(($F$22*0.7)/2.5,0)*2.5</f>
        <v>30</v>
      </c>
      <c r="E220" s="16">
        <f>ROUND(($F$22*0.8)/2.5,0)*2.5</f>
        <v>35</v>
      </c>
      <c r="F220" s="16">
        <f t="shared" ref="F220:G220" si="38">ROUND(($F$22*0.8)/2.5,0)*2.5</f>
        <v>35</v>
      </c>
      <c r="G220" s="16">
        <f t="shared" si="38"/>
        <v>35</v>
      </c>
      <c r="H220" s="74"/>
      <c r="I220" s="76"/>
      <c r="J220" s="74"/>
      <c r="K220" s="74"/>
      <c r="L220" s="74"/>
      <c r="M220" s="74"/>
      <c r="N220" s="74"/>
      <c r="O220" s="76"/>
      <c r="P220" s="10"/>
    </row>
    <row r="221" spans="1:16" x14ac:dyDescent="0.25">
      <c r="A221" s="39"/>
      <c r="B221" s="8" t="s">
        <v>38</v>
      </c>
      <c r="C221" s="14">
        <v>7</v>
      </c>
      <c r="D221" s="14">
        <v>6</v>
      </c>
      <c r="E221" s="14">
        <v>5</v>
      </c>
      <c r="F221" s="14">
        <v>5</v>
      </c>
      <c r="G221" s="14">
        <v>5</v>
      </c>
      <c r="H221" s="74"/>
      <c r="I221" s="76"/>
      <c r="J221" s="74"/>
      <c r="K221" s="74"/>
      <c r="L221" s="74"/>
      <c r="M221" s="74"/>
      <c r="N221" s="74"/>
      <c r="O221" s="77"/>
      <c r="P221" s="10"/>
    </row>
    <row r="222" spans="1:16" x14ac:dyDescent="0.25">
      <c r="A222" s="18" t="s">
        <v>61</v>
      </c>
      <c r="B222" s="16" t="s">
        <v>0</v>
      </c>
      <c r="C222" s="16">
        <f>ROUND(($F$28*0.75)/2.5,0)*2.5</f>
        <v>32.5</v>
      </c>
      <c r="D222" s="16">
        <f t="shared" ref="D222:F222" si="39">ROUND(($F$28*0.75)/2.5,0)*2.5</f>
        <v>32.5</v>
      </c>
      <c r="E222" s="16">
        <f t="shared" si="39"/>
        <v>32.5</v>
      </c>
      <c r="F222" s="16">
        <f t="shared" si="39"/>
        <v>32.5</v>
      </c>
      <c r="G222" s="77"/>
      <c r="H222" s="76"/>
      <c r="I222" s="76"/>
      <c r="J222" s="74"/>
      <c r="K222" s="76"/>
      <c r="L222" s="76"/>
      <c r="M222" s="76"/>
      <c r="N222" s="76"/>
      <c r="O222" s="76"/>
      <c r="P222" s="10"/>
    </row>
    <row r="223" spans="1:16" x14ac:dyDescent="0.25">
      <c r="A223" s="38"/>
      <c r="B223" s="19" t="s">
        <v>38</v>
      </c>
      <c r="C223" s="14">
        <v>8</v>
      </c>
      <c r="D223" s="14">
        <v>8</v>
      </c>
      <c r="E223" s="14">
        <v>8</v>
      </c>
      <c r="F223" s="14">
        <v>8</v>
      </c>
      <c r="G223" s="6"/>
      <c r="H223" s="6"/>
      <c r="I223" s="6"/>
      <c r="J223" s="6"/>
      <c r="K223" s="99"/>
      <c r="L223" s="6"/>
      <c r="M223" s="6"/>
      <c r="N223" s="6"/>
      <c r="O223" s="6"/>
      <c r="P223" s="5"/>
    </row>
    <row r="224" spans="1:16" x14ac:dyDescent="0.25">
      <c r="A224" s="11"/>
      <c r="B224" s="76"/>
      <c r="C224" s="76"/>
      <c r="D224" s="77"/>
      <c r="E224" s="77"/>
      <c r="F224" s="77"/>
      <c r="G224" s="77"/>
      <c r="H224" s="76"/>
      <c r="I224" s="76"/>
      <c r="J224" s="76"/>
      <c r="K224" s="76"/>
      <c r="L224" s="76"/>
      <c r="M224" s="76"/>
      <c r="N224" s="76"/>
      <c r="O224" s="76"/>
      <c r="P224" s="10"/>
    </row>
    <row r="225" spans="1:16" x14ac:dyDescent="0.25">
      <c r="A225" s="48" t="s">
        <v>47</v>
      </c>
      <c r="B225" s="76"/>
      <c r="C225" s="76"/>
      <c r="D225" s="77"/>
      <c r="E225" s="77"/>
      <c r="F225" s="77"/>
      <c r="G225" s="77"/>
      <c r="H225" s="77"/>
      <c r="I225" s="76"/>
      <c r="J225" s="76"/>
      <c r="K225" s="77"/>
      <c r="L225" s="77"/>
      <c r="M225" s="74"/>
      <c r="N225" s="74"/>
      <c r="O225" s="76"/>
      <c r="P225" s="10"/>
    </row>
    <row r="226" spans="1:16" x14ac:dyDescent="0.25">
      <c r="A226" s="11" t="s">
        <v>52</v>
      </c>
      <c r="B226" s="76"/>
      <c r="C226" s="76"/>
      <c r="D226" s="76"/>
      <c r="E226" s="76"/>
      <c r="F226" s="73"/>
      <c r="G226" s="76"/>
      <c r="H226" s="151"/>
      <c r="I226" s="76"/>
      <c r="J226" s="74"/>
      <c r="K226" s="76"/>
      <c r="L226" s="77"/>
      <c r="M226" s="74"/>
      <c r="N226" s="74"/>
      <c r="O226" s="76"/>
      <c r="P226" s="31"/>
    </row>
    <row r="227" spans="1:16" x14ac:dyDescent="0.25">
      <c r="A227" s="18" t="s">
        <v>141</v>
      </c>
      <c r="B227" s="17" t="s">
        <v>0</v>
      </c>
      <c r="C227" s="16">
        <f>ROUND(($F$7*0.6)/2.5,0)*2.5</f>
        <v>57.5</v>
      </c>
      <c r="D227" s="16">
        <f>ROUND(($F$7*0.725)/2.5,0)*2.5</f>
        <v>70</v>
      </c>
      <c r="E227" s="16">
        <f>ROUND(($F$7*0.8)/2.5,0)*2.5</f>
        <v>75</v>
      </c>
      <c r="F227" s="16">
        <f>ROUND(($F$7*0.85)/2.5,0)*2.5</f>
        <v>80</v>
      </c>
      <c r="G227" s="52">
        <f>ROUND(($F$9*0.85)/2.5,0)*2.5</f>
        <v>90</v>
      </c>
      <c r="H227" s="52">
        <f>ROUND(($F$9*0.9)/2.5,0)*2.5</f>
        <v>95</v>
      </c>
      <c r="I227" s="52">
        <f t="shared" ref="I227:J227" si="40">ROUND(($F$9*0.9)/2.5,0)*2.5</f>
        <v>95</v>
      </c>
      <c r="J227" s="52">
        <f t="shared" si="40"/>
        <v>95</v>
      </c>
      <c r="K227" s="162" t="s">
        <v>64</v>
      </c>
      <c r="L227" s="161"/>
      <c r="M227" s="76"/>
      <c r="N227" s="76"/>
      <c r="O227" s="76"/>
      <c r="P227" s="10"/>
    </row>
    <row r="228" spans="1:16" x14ac:dyDescent="0.25">
      <c r="A228" s="38"/>
      <c r="B228" s="8" t="s">
        <v>38</v>
      </c>
      <c r="C228" s="14">
        <v>5</v>
      </c>
      <c r="D228" s="14">
        <v>4</v>
      </c>
      <c r="E228" s="14">
        <v>3</v>
      </c>
      <c r="F228" s="14">
        <v>2</v>
      </c>
      <c r="G228" s="51">
        <v>3</v>
      </c>
      <c r="H228" s="51">
        <v>2</v>
      </c>
      <c r="I228" s="51">
        <v>2</v>
      </c>
      <c r="J228" s="51">
        <v>2</v>
      </c>
      <c r="K228" s="76"/>
      <c r="L228" s="155"/>
      <c r="M228" s="77"/>
      <c r="N228" s="77"/>
      <c r="O228" s="77"/>
      <c r="P228" s="10"/>
    </row>
    <row r="229" spans="1:16" x14ac:dyDescent="0.25">
      <c r="A229" s="179" t="s">
        <v>142</v>
      </c>
      <c r="B229" s="17" t="s">
        <v>0</v>
      </c>
      <c r="C229" s="16">
        <f>ROUND(($F$7*0.6)/2.5,0)*2.5</f>
        <v>57.5</v>
      </c>
      <c r="D229" s="16">
        <f>ROUND(($F$7*0.725)/2.5,0)*2.5</f>
        <v>70</v>
      </c>
      <c r="E229" s="16">
        <f>ROUND(($F$7*0.8)/2.5,0)*2.5</f>
        <v>75</v>
      </c>
      <c r="F229" s="16">
        <f>ROUND(($F$7*0.875)/2.5,0)*2.5</f>
        <v>82.5</v>
      </c>
      <c r="G229" s="52">
        <f>ROUND(($F$8*0.8)/2.5,0)*2.5</f>
        <v>92.5</v>
      </c>
      <c r="H229" s="52">
        <f>ROUND(($F$8*0.85)/2.5,0)*2.5</f>
        <v>97.5</v>
      </c>
      <c r="I229" s="52">
        <f>ROUND(($F$8*0.85)/2.5,0)*2.5</f>
        <v>97.5</v>
      </c>
      <c r="J229" s="116" t="s">
        <v>64</v>
      </c>
      <c r="K229" s="76"/>
      <c r="L229" s="77"/>
      <c r="M229" s="74"/>
      <c r="N229" s="74"/>
      <c r="O229" s="76"/>
      <c r="P229" s="10"/>
    </row>
    <row r="230" spans="1:16" x14ac:dyDescent="0.25">
      <c r="A230" s="180" t="s">
        <v>131</v>
      </c>
      <c r="B230" s="8" t="s">
        <v>38</v>
      </c>
      <c r="C230" s="14">
        <v>5</v>
      </c>
      <c r="D230" s="14">
        <v>4</v>
      </c>
      <c r="E230" s="14">
        <v>3</v>
      </c>
      <c r="F230" s="14">
        <v>2</v>
      </c>
      <c r="G230" s="51">
        <v>3</v>
      </c>
      <c r="H230" s="51">
        <v>3</v>
      </c>
      <c r="I230" s="51">
        <v>3</v>
      </c>
      <c r="J230" s="76"/>
      <c r="K230" s="76"/>
      <c r="L230" s="77"/>
      <c r="M230" s="74"/>
      <c r="N230" s="74"/>
      <c r="O230" s="77"/>
      <c r="P230" s="10"/>
    </row>
    <row r="231" spans="1:16" x14ac:dyDescent="0.25">
      <c r="A231" s="18" t="s">
        <v>62</v>
      </c>
      <c r="B231" s="17" t="s">
        <v>0</v>
      </c>
      <c r="C231" s="29">
        <f>ROUND(($F$15*0.6)/2.5,0)*2.5</f>
        <v>57.5</v>
      </c>
      <c r="D231" s="28">
        <f>ROUND(($F$15*0.725)/2.5,0)*2.5</f>
        <v>70</v>
      </c>
      <c r="E231" s="27">
        <f>ROUND(($F$15*0.8)/2.5,0)*2.5</f>
        <v>75</v>
      </c>
      <c r="F231" s="27">
        <f>ROUND(($F$15*0.85)/2.5,0)*2.5</f>
        <v>80</v>
      </c>
      <c r="G231" s="27">
        <f>ROUND(($F$15*0.85)/2.5,0)*2.5</f>
        <v>80</v>
      </c>
      <c r="H231" s="27">
        <f>ROUND(($F$15*0.85)/2.5,0)*2.5</f>
        <v>80</v>
      </c>
      <c r="I231" s="153"/>
      <c r="J231" s="76"/>
      <c r="K231" s="76"/>
      <c r="L231" s="74"/>
      <c r="M231" s="163" t="s">
        <v>16</v>
      </c>
      <c r="N231" s="164" t="s">
        <v>103</v>
      </c>
      <c r="O231" s="165" t="s">
        <v>13</v>
      </c>
      <c r="P231" s="10"/>
    </row>
    <row r="232" spans="1:16" x14ac:dyDescent="0.25">
      <c r="A232" s="38"/>
      <c r="B232" s="8" t="s">
        <v>38</v>
      </c>
      <c r="C232" s="26">
        <v>4</v>
      </c>
      <c r="D232" s="25">
        <v>3</v>
      </c>
      <c r="E232" s="24">
        <v>3</v>
      </c>
      <c r="F232" s="24">
        <v>3</v>
      </c>
      <c r="G232" s="24">
        <v>3</v>
      </c>
      <c r="H232" s="24">
        <v>3</v>
      </c>
      <c r="I232" s="153"/>
      <c r="J232" s="76"/>
      <c r="K232" s="76"/>
      <c r="L232" s="74"/>
      <c r="M232" s="163" t="s">
        <v>15</v>
      </c>
      <c r="N232" s="164" t="s">
        <v>15</v>
      </c>
      <c r="O232" s="165" t="s">
        <v>15</v>
      </c>
      <c r="P232" s="10"/>
    </row>
    <row r="233" spans="1:16" x14ac:dyDescent="0.25">
      <c r="A233" s="18" t="s">
        <v>101</v>
      </c>
      <c r="B233" s="17" t="s">
        <v>0</v>
      </c>
      <c r="C233" s="16">
        <f>ROUND(($F$24*0.6)/2.5,0)*2.5</f>
        <v>57.5</v>
      </c>
      <c r="D233" s="16">
        <f>ROUND(($F$24*0.725)/2.5,0)*2.5</f>
        <v>70</v>
      </c>
      <c r="E233" s="16">
        <f>ROUND(($F$24*0.8)/2.5,0)*2.5</f>
        <v>75</v>
      </c>
      <c r="F233" s="16">
        <f>ROUND(($F$24*0.85)/2.5,0)*2.5</f>
        <v>80</v>
      </c>
      <c r="G233" s="16">
        <f t="shared" ref="G233:H233" si="41">ROUND(($F$24*0.85)/2.5,0)*2.5</f>
        <v>80</v>
      </c>
      <c r="H233" s="16">
        <f t="shared" si="41"/>
        <v>80</v>
      </c>
      <c r="I233" s="93"/>
      <c r="J233" s="116"/>
      <c r="K233" s="76"/>
      <c r="L233" s="76"/>
      <c r="M233" s="76"/>
      <c r="N233" s="76"/>
      <c r="O233" s="76"/>
      <c r="P233" s="10"/>
    </row>
    <row r="234" spans="1:16" x14ac:dyDescent="0.25">
      <c r="A234" s="22"/>
      <c r="B234" s="8" t="s">
        <v>38</v>
      </c>
      <c r="C234" s="14">
        <v>4</v>
      </c>
      <c r="D234" s="14">
        <v>3</v>
      </c>
      <c r="E234" s="14">
        <v>3</v>
      </c>
      <c r="F234" s="14">
        <v>3</v>
      </c>
      <c r="G234" s="14">
        <v>3</v>
      </c>
      <c r="H234" s="14">
        <v>3</v>
      </c>
      <c r="I234" s="93"/>
      <c r="J234" s="116"/>
      <c r="K234" s="76"/>
      <c r="L234" s="76"/>
      <c r="M234" s="76"/>
      <c r="N234" s="77"/>
      <c r="O234" s="77"/>
      <c r="P234" s="10"/>
    </row>
    <row r="235" spans="1:16" x14ac:dyDescent="0.25">
      <c r="A235" s="18" t="s">
        <v>127</v>
      </c>
      <c r="B235" s="17" t="s">
        <v>0</v>
      </c>
      <c r="C235" s="16">
        <f>ROUND(($F$25*0.725)/2.5,0)*2.5</f>
        <v>75</v>
      </c>
      <c r="D235" s="16">
        <f>ROUND(($F$25*0.8)/2.5,0)*2.5</f>
        <v>85</v>
      </c>
      <c r="E235" s="16">
        <f>ROUND(($F$25*0.85)/2.5,0)*2.5</f>
        <v>90</v>
      </c>
      <c r="F235" s="16">
        <f t="shared" ref="F235:G235" si="42">ROUND(($F$25*0.85)/2.5,0)*2.5</f>
        <v>90</v>
      </c>
      <c r="G235" s="16">
        <f t="shared" si="42"/>
        <v>90</v>
      </c>
      <c r="H235" s="93"/>
      <c r="I235" s="93"/>
      <c r="J235" s="116"/>
      <c r="K235" s="76"/>
      <c r="L235" s="76"/>
      <c r="M235" s="76"/>
      <c r="N235" s="76"/>
      <c r="O235" s="76"/>
      <c r="P235" s="10"/>
    </row>
    <row r="236" spans="1:16" x14ac:dyDescent="0.25">
      <c r="A236" s="110" t="s">
        <v>128</v>
      </c>
      <c r="B236" s="8" t="s">
        <v>38</v>
      </c>
      <c r="C236" s="14">
        <v>3</v>
      </c>
      <c r="D236" s="14">
        <v>4</v>
      </c>
      <c r="E236" s="14">
        <v>2</v>
      </c>
      <c r="F236" s="14">
        <v>2</v>
      </c>
      <c r="G236" s="14">
        <v>2</v>
      </c>
      <c r="H236" s="93"/>
      <c r="I236" s="93"/>
      <c r="J236" s="116"/>
      <c r="K236" s="76"/>
      <c r="L236" s="76"/>
      <c r="M236" s="76"/>
      <c r="N236" s="77"/>
      <c r="O236" s="77"/>
      <c r="P236" s="10"/>
    </row>
    <row r="237" spans="1:16" x14ac:dyDescent="0.25">
      <c r="A237" s="18" t="s">
        <v>129</v>
      </c>
      <c r="B237" s="79" t="s">
        <v>0</v>
      </c>
      <c r="C237" s="80">
        <f>ROUND(($F$29*0.6)/2.5,0)*2.5</f>
        <v>22.5</v>
      </c>
      <c r="D237" s="80">
        <f>ROUND(($F$29*0.7)/2.5,0)*2.5</f>
        <v>27.5</v>
      </c>
      <c r="E237" s="80">
        <f t="shared" ref="E237:E239" si="43">ROUND(($F$29*0.75)/2.5,0)*2.5</f>
        <v>27.5</v>
      </c>
      <c r="F237" s="80">
        <f>ROUND(($F$29*0.8)/2.5,0)*2.5</f>
        <v>30</v>
      </c>
      <c r="G237" s="80">
        <f>ROUND(($F$29*0.8)/2.5,0)*2.5</f>
        <v>30</v>
      </c>
      <c r="H237" s="93"/>
      <c r="I237" s="93"/>
      <c r="J237" s="116"/>
      <c r="K237" s="76"/>
      <c r="L237" s="76"/>
      <c r="M237" s="76"/>
      <c r="N237" s="77"/>
      <c r="O237" s="77"/>
      <c r="P237" s="10"/>
    </row>
    <row r="238" spans="1:16" x14ac:dyDescent="0.25">
      <c r="A238" s="15" t="s">
        <v>130</v>
      </c>
      <c r="B238" s="82" t="s">
        <v>38</v>
      </c>
      <c r="C238" s="83">
        <v>8</v>
      </c>
      <c r="D238" s="83">
        <v>6</v>
      </c>
      <c r="E238" s="83">
        <v>5</v>
      </c>
      <c r="F238" s="83">
        <v>5</v>
      </c>
      <c r="G238" s="83">
        <v>5</v>
      </c>
      <c r="H238" s="93"/>
      <c r="I238" s="93"/>
      <c r="J238" s="116"/>
      <c r="K238" s="76"/>
      <c r="L238" s="76"/>
      <c r="M238" s="76"/>
      <c r="N238" s="77"/>
      <c r="O238" s="77"/>
      <c r="P238" s="10"/>
    </row>
    <row r="239" spans="1:16" x14ac:dyDescent="0.25">
      <c r="A239" s="78" t="s">
        <v>133</v>
      </c>
      <c r="B239" s="79" t="s">
        <v>0</v>
      </c>
      <c r="C239" s="80">
        <f>ROUND(($F$29*0.6)/2.5,0)*2.5</f>
        <v>22.5</v>
      </c>
      <c r="D239" s="80">
        <f>ROUND(($F$29*0.7)/2.5,0)*2.5</f>
        <v>27.5</v>
      </c>
      <c r="E239" s="80">
        <f t="shared" si="43"/>
        <v>27.5</v>
      </c>
      <c r="F239" s="80">
        <f>ROUND(($F$29*0.8)/2.5,0)*2.5</f>
        <v>30</v>
      </c>
      <c r="G239" s="80">
        <f>ROUND(($F$29*0.8)/2.5,0)*2.5</f>
        <v>30</v>
      </c>
      <c r="H239" s="166"/>
      <c r="I239" s="77"/>
      <c r="J239" s="93"/>
      <c r="K239" s="77"/>
      <c r="L239" s="77"/>
      <c r="M239" s="77"/>
      <c r="N239" s="77"/>
      <c r="O239" s="77"/>
      <c r="P239" s="10"/>
    </row>
    <row r="240" spans="1:16" x14ac:dyDescent="0.25">
      <c r="A240" s="81" t="s">
        <v>102</v>
      </c>
      <c r="B240" s="82" t="s">
        <v>38</v>
      </c>
      <c r="C240" s="83">
        <v>8</v>
      </c>
      <c r="D240" s="83">
        <v>6</v>
      </c>
      <c r="E240" s="83">
        <v>5</v>
      </c>
      <c r="F240" s="83">
        <v>5</v>
      </c>
      <c r="G240" s="83">
        <v>5</v>
      </c>
      <c r="H240" s="77"/>
      <c r="I240" s="77"/>
      <c r="J240" s="77"/>
      <c r="K240" s="77"/>
      <c r="L240" s="77"/>
      <c r="M240" s="77"/>
      <c r="N240" s="77"/>
      <c r="O240" s="77"/>
      <c r="P240" s="10"/>
    </row>
    <row r="241" spans="1:16" x14ac:dyDescent="0.25">
      <c r="A241" s="37" t="s">
        <v>2</v>
      </c>
      <c r="B241" s="36" t="s">
        <v>1</v>
      </c>
      <c r="C241" s="35" t="s">
        <v>51</v>
      </c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10"/>
    </row>
    <row r="242" spans="1:16" x14ac:dyDescent="0.25">
      <c r="A242" s="11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10"/>
    </row>
    <row r="243" spans="1:16" x14ac:dyDescent="0.25">
      <c r="A243" s="11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10"/>
    </row>
    <row r="244" spans="1:16" x14ac:dyDescent="0.25">
      <c r="A244" s="11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10"/>
    </row>
    <row r="245" spans="1:16" x14ac:dyDescent="0.25">
      <c r="A245" s="9"/>
      <c r="B245" s="8"/>
      <c r="C245" s="7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</row>
    <row r="246" spans="1:16" x14ac:dyDescent="0.25">
      <c r="A246" s="23"/>
      <c r="B246" s="64" t="str">
        <f>$B$1</f>
        <v>NORGES STYRKELØFTFORBUND</v>
      </c>
      <c r="C246" s="89"/>
      <c r="D246" s="89"/>
      <c r="E246" s="89"/>
      <c r="F246" s="89"/>
      <c r="G246" s="89"/>
      <c r="H246" s="89"/>
      <c r="I246" s="89"/>
      <c r="J246" s="95" t="str">
        <f>M12</f>
        <v>Kal_uke 4</v>
      </c>
      <c r="K246" s="89"/>
      <c r="L246" s="89"/>
      <c r="M246" s="89"/>
      <c r="N246" s="89"/>
      <c r="O246" s="89"/>
      <c r="P246" s="63"/>
    </row>
    <row r="247" spans="1:16" x14ac:dyDescent="0.25">
      <c r="A247" s="62"/>
      <c r="B247" s="74" t="str">
        <f>$B$2</f>
        <v xml:space="preserve">Treningsopplegg 3 dager per uke </v>
      </c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59" t="str">
        <f>REPT(P1,1)</f>
        <v>Datum</v>
      </c>
    </row>
    <row r="248" spans="1:16" x14ac:dyDescent="0.25">
      <c r="A248" s="61"/>
      <c r="B248" s="55" t="str">
        <f>$B$3</f>
        <v xml:space="preserve">Utarbeidet av Dietmar Wolf - Utdanningskonsulent i NSF 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60"/>
      <c r="N248" s="33"/>
      <c r="O248" s="33"/>
      <c r="P248" s="59" t="str">
        <f>REPT(P2,1)</f>
        <v>Navn</v>
      </c>
    </row>
    <row r="249" spans="1:16" x14ac:dyDescent="0.25">
      <c r="A249" s="48" t="s">
        <v>43</v>
      </c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47"/>
      <c r="N249" s="47"/>
      <c r="O249" s="47"/>
      <c r="P249" s="46"/>
    </row>
    <row r="250" spans="1:16" x14ac:dyDescent="0.25">
      <c r="A250" s="11" t="s">
        <v>52</v>
      </c>
      <c r="B250" s="74"/>
      <c r="C250" s="73"/>
      <c r="D250" s="73"/>
      <c r="E250" s="73"/>
      <c r="F250" s="73"/>
      <c r="G250" s="91"/>
      <c r="H250" s="73"/>
      <c r="I250" s="73"/>
      <c r="J250" s="73"/>
      <c r="K250" s="147"/>
      <c r="L250" s="73"/>
      <c r="M250" s="73"/>
      <c r="N250" s="73"/>
      <c r="O250" s="73"/>
      <c r="P250" s="45"/>
    </row>
    <row r="251" spans="1:16" x14ac:dyDescent="0.25">
      <c r="A251" s="58" t="s">
        <v>89</v>
      </c>
      <c r="B251" s="36"/>
      <c r="C251" s="35"/>
      <c r="D251" s="35"/>
      <c r="E251" s="35"/>
      <c r="F251" s="35"/>
      <c r="G251" s="92"/>
      <c r="H251" s="73"/>
      <c r="I251" s="73"/>
      <c r="J251" s="76"/>
      <c r="K251" s="148"/>
      <c r="L251" s="76"/>
      <c r="M251" s="76"/>
      <c r="N251" s="76"/>
      <c r="O251" s="76"/>
      <c r="P251" s="31"/>
    </row>
    <row r="252" spans="1:16" x14ac:dyDescent="0.25">
      <c r="A252" s="44"/>
      <c r="B252" s="17"/>
      <c r="C252" s="57"/>
      <c r="D252" s="57"/>
      <c r="E252" s="57"/>
      <c r="F252" s="57"/>
      <c r="G252" s="92"/>
      <c r="H252" s="77"/>
      <c r="I252" s="76"/>
      <c r="J252" s="76"/>
      <c r="K252" s="76"/>
      <c r="L252" s="76"/>
      <c r="M252" s="76"/>
      <c r="N252" s="76"/>
      <c r="O252" s="76"/>
      <c r="P252" s="31"/>
    </row>
    <row r="253" spans="1:16" x14ac:dyDescent="0.25">
      <c r="A253" s="44" t="s">
        <v>132</v>
      </c>
      <c r="B253" s="34" t="s">
        <v>0</v>
      </c>
      <c r="C253" s="13">
        <f>ROUND(($F$28*0.55)/2.5,0)*2.5</f>
        <v>22.5</v>
      </c>
      <c r="D253" s="13">
        <f t="shared" ref="D253:F253" si="44">ROUND(($F$28*0.55)/2.5,0)*2.5</f>
        <v>22.5</v>
      </c>
      <c r="E253" s="13">
        <f t="shared" si="44"/>
        <v>22.5</v>
      </c>
      <c r="F253" s="13">
        <f t="shared" si="44"/>
        <v>22.5</v>
      </c>
      <c r="G253" s="149"/>
      <c r="H253" s="77"/>
      <c r="I253" s="76"/>
      <c r="J253" s="76"/>
      <c r="K253" s="76"/>
      <c r="L253" s="76"/>
      <c r="M253" s="76"/>
      <c r="N253" s="76"/>
      <c r="O253" s="76"/>
      <c r="P253" s="31"/>
    </row>
    <row r="254" spans="1:16" x14ac:dyDescent="0.25">
      <c r="A254" s="43" t="s">
        <v>90</v>
      </c>
      <c r="B254" s="42" t="s">
        <v>38</v>
      </c>
      <c r="C254" s="41" t="s">
        <v>4</v>
      </c>
      <c r="D254" s="41" t="s">
        <v>4</v>
      </c>
      <c r="E254" s="41" t="s">
        <v>4</v>
      </c>
      <c r="F254" s="41" t="s">
        <v>4</v>
      </c>
      <c r="G254" s="77"/>
      <c r="H254" s="77"/>
      <c r="I254" s="76"/>
      <c r="J254" s="76"/>
      <c r="K254" s="76"/>
      <c r="L254" s="76"/>
      <c r="M254" s="76"/>
      <c r="N254" s="76"/>
      <c r="O254" s="76"/>
      <c r="P254" s="31"/>
    </row>
    <row r="255" spans="1:16" x14ac:dyDescent="0.25">
      <c r="A255" s="44" t="s">
        <v>145</v>
      </c>
      <c r="B255" s="54" t="s">
        <v>0</v>
      </c>
      <c r="C255" s="13">
        <f>ROUND(($F$31*0.55)/2.5,0)*2.5</f>
        <v>7.5</v>
      </c>
      <c r="D255" s="13">
        <f t="shared" ref="D255:F255" si="45">ROUND(($F$31*0.55)/2.5,0)*2.5</f>
        <v>7.5</v>
      </c>
      <c r="E255" s="13">
        <f t="shared" si="45"/>
        <v>7.5</v>
      </c>
      <c r="F255" s="13">
        <f t="shared" si="45"/>
        <v>7.5</v>
      </c>
      <c r="G255" s="93"/>
      <c r="H255" s="76"/>
      <c r="I255" s="73"/>
      <c r="J255" s="73"/>
      <c r="K255" s="73"/>
      <c r="L255" s="73"/>
      <c r="M255" s="73"/>
      <c r="N255" s="73"/>
      <c r="O255" s="76"/>
      <c r="P255" s="31"/>
    </row>
    <row r="256" spans="1:16" x14ac:dyDescent="0.25">
      <c r="A256" s="43" t="s">
        <v>104</v>
      </c>
      <c r="B256" s="53" t="s">
        <v>38</v>
      </c>
      <c r="C256" s="41" t="s">
        <v>4</v>
      </c>
      <c r="D256" s="41" t="s">
        <v>4</v>
      </c>
      <c r="E256" s="41" t="s">
        <v>4</v>
      </c>
      <c r="F256" s="41" t="s">
        <v>4</v>
      </c>
      <c r="G256" s="76"/>
      <c r="H256" s="76"/>
      <c r="I256" s="73"/>
      <c r="J256" s="73"/>
      <c r="K256" s="73"/>
      <c r="L256" s="73"/>
      <c r="M256" s="73"/>
      <c r="N256" s="73"/>
      <c r="O256" s="76"/>
      <c r="P256" s="31"/>
    </row>
    <row r="257" spans="1:16" x14ac:dyDescent="0.25">
      <c r="A257" s="67" t="s">
        <v>37</v>
      </c>
      <c r="B257" s="70" t="s">
        <v>35</v>
      </c>
      <c r="C257" s="69">
        <v>30</v>
      </c>
      <c r="D257" s="69">
        <v>30</v>
      </c>
      <c r="E257" s="69">
        <v>30</v>
      </c>
      <c r="F257" s="69">
        <v>30</v>
      </c>
      <c r="G257" s="94"/>
      <c r="H257" s="150" t="s">
        <v>112</v>
      </c>
      <c r="I257" s="73"/>
      <c r="J257" s="73"/>
      <c r="K257" s="73"/>
      <c r="L257" s="73"/>
      <c r="M257" s="73"/>
      <c r="N257" s="73"/>
      <c r="O257" s="76"/>
      <c r="P257" s="31"/>
    </row>
    <row r="258" spans="1:16" x14ac:dyDescent="0.25">
      <c r="A258" s="43" t="s">
        <v>36</v>
      </c>
      <c r="B258" s="56" t="s">
        <v>38</v>
      </c>
      <c r="C258" s="41" t="s">
        <v>3</v>
      </c>
      <c r="D258" s="41" t="s">
        <v>3</v>
      </c>
      <c r="E258" s="41" t="s">
        <v>3</v>
      </c>
      <c r="F258" s="41" t="s">
        <v>3</v>
      </c>
      <c r="G258" s="77"/>
      <c r="H258" s="77"/>
      <c r="I258" s="73"/>
      <c r="J258" s="73"/>
      <c r="K258" s="73"/>
      <c r="L258" s="73"/>
      <c r="M258" s="73"/>
      <c r="N258" s="73"/>
      <c r="O258" s="76"/>
      <c r="P258" s="31"/>
    </row>
    <row r="259" spans="1:16" x14ac:dyDescent="0.25">
      <c r="A259" s="44" t="s">
        <v>124</v>
      </c>
      <c r="B259" s="54" t="s">
        <v>0</v>
      </c>
      <c r="C259" s="13" t="s">
        <v>39</v>
      </c>
      <c r="D259" s="13" t="s">
        <v>39</v>
      </c>
      <c r="E259" s="13" t="s">
        <v>39</v>
      </c>
      <c r="F259" s="13" t="s">
        <v>39</v>
      </c>
      <c r="G259" s="76"/>
      <c r="H259" s="74"/>
      <c r="I259" s="76"/>
      <c r="J259" s="76"/>
      <c r="K259" s="76"/>
      <c r="L259" s="76"/>
      <c r="M259" s="76"/>
      <c r="N259" s="76"/>
      <c r="O259" s="76"/>
      <c r="P259" s="31"/>
    </row>
    <row r="260" spans="1:16" ht="13.8" thickBot="1" x14ac:dyDescent="0.3">
      <c r="A260" s="111"/>
      <c r="B260" s="112" t="s">
        <v>38</v>
      </c>
      <c r="C260" s="113" t="s">
        <v>4</v>
      </c>
      <c r="D260" s="113" t="s">
        <v>4</v>
      </c>
      <c r="E260" s="113" t="s">
        <v>4</v>
      </c>
      <c r="F260" s="113" t="s">
        <v>4</v>
      </c>
      <c r="G260" s="76"/>
      <c r="H260" s="74"/>
      <c r="I260" s="76"/>
      <c r="J260" s="76"/>
      <c r="K260" s="76"/>
      <c r="L260" s="76"/>
      <c r="M260" s="76"/>
      <c r="N260" s="76"/>
      <c r="O260" s="76"/>
      <c r="P260" s="31"/>
    </row>
    <row r="261" spans="1:16" x14ac:dyDescent="0.25">
      <c r="A261" s="152" t="s">
        <v>7</v>
      </c>
      <c r="B261" s="122" t="s">
        <v>0</v>
      </c>
      <c r="C261" s="123">
        <f>ROUND(($F$7*0.6)/2.5,0)*2.5</f>
        <v>57.5</v>
      </c>
      <c r="D261" s="123">
        <f>ROUND(($F$7*0.725)/2.5,0)*2.5</f>
        <v>70</v>
      </c>
      <c r="E261" s="123">
        <f>ROUND(($F$7*0.8)/2.5,0)*2.5</f>
        <v>75</v>
      </c>
      <c r="F261" s="123">
        <f>ROUND(($F$7*0.8)/2.5,0)*2.5</f>
        <v>75</v>
      </c>
      <c r="G261" s="124">
        <f>ROUND(($F$7*0.8)/2.5,0)*2.5</f>
        <v>75</v>
      </c>
      <c r="H261" s="74"/>
      <c r="I261" s="74"/>
      <c r="J261" s="153"/>
      <c r="K261" s="112"/>
      <c r="L261" s="112"/>
      <c r="M261" s="76"/>
      <c r="N261" s="76"/>
      <c r="O261" s="76"/>
      <c r="P261" s="10"/>
    </row>
    <row r="262" spans="1:16" x14ac:dyDescent="0.25">
      <c r="A262" s="38"/>
      <c r="B262" s="8" t="s">
        <v>38</v>
      </c>
      <c r="C262" s="14">
        <v>5</v>
      </c>
      <c r="D262" s="14">
        <v>4</v>
      </c>
      <c r="E262" s="14">
        <v>3</v>
      </c>
      <c r="F262" s="14">
        <v>3</v>
      </c>
      <c r="G262" s="125">
        <v>3</v>
      </c>
      <c r="H262" s="74"/>
      <c r="I262" s="158" t="s">
        <v>14</v>
      </c>
      <c r="J262" s="154"/>
      <c r="K262" s="155"/>
      <c r="L262" s="155"/>
      <c r="M262" s="77"/>
      <c r="N262" s="77"/>
      <c r="O262" s="77"/>
      <c r="P262" s="10"/>
    </row>
    <row r="263" spans="1:16" x14ac:dyDescent="0.25">
      <c r="A263" s="18" t="s">
        <v>53</v>
      </c>
      <c r="B263" s="17" t="s">
        <v>0</v>
      </c>
      <c r="C263" s="16">
        <f>ROUND(($F$12*0.6)/2.5,0)*2.5</f>
        <v>45</v>
      </c>
      <c r="D263" s="16">
        <f>ROUND(($F$12*0.725)/2.5,0)*2.5</f>
        <v>55</v>
      </c>
      <c r="E263" s="16">
        <f>ROUND(($F$12*0.8)/2.5,0)*2.5</f>
        <v>60</v>
      </c>
      <c r="F263" s="16">
        <f t="shared" ref="F263:G263" si="46">ROUND(($F$12*0.8)/2.5,0)*2.5</f>
        <v>60</v>
      </c>
      <c r="G263" s="126">
        <f t="shared" si="46"/>
        <v>60</v>
      </c>
      <c r="H263" s="74"/>
      <c r="I263" s="77"/>
      <c r="J263" s="112"/>
      <c r="K263" s="112"/>
      <c r="L263" s="112"/>
      <c r="M263" s="76"/>
      <c r="N263" s="76"/>
      <c r="O263" s="76"/>
      <c r="P263" s="10"/>
    </row>
    <row r="264" spans="1:16" ht="13.8" thickBot="1" x14ac:dyDescent="0.3">
      <c r="A264" s="50" t="s">
        <v>78</v>
      </c>
      <c r="B264" s="76" t="s">
        <v>38</v>
      </c>
      <c r="C264" s="115">
        <v>5</v>
      </c>
      <c r="D264" s="115">
        <v>4</v>
      </c>
      <c r="E264" s="115">
        <v>3</v>
      </c>
      <c r="F264" s="115">
        <v>3</v>
      </c>
      <c r="G264" s="130">
        <v>3</v>
      </c>
      <c r="H264" s="77"/>
      <c r="I264" s="77"/>
      <c r="J264" s="155"/>
      <c r="K264" s="155"/>
      <c r="L264" s="155"/>
      <c r="M264" s="77"/>
      <c r="N264" s="77"/>
      <c r="O264" s="77"/>
      <c r="P264" s="10"/>
    </row>
    <row r="265" spans="1:16" x14ac:dyDescent="0.25">
      <c r="A265" s="152" t="s">
        <v>60</v>
      </c>
      <c r="B265" s="122" t="s">
        <v>0</v>
      </c>
      <c r="C265" s="123">
        <f>ROUND(($F$17*0.6)/2.5,0)*2.5</f>
        <v>62.5</v>
      </c>
      <c r="D265" s="122">
        <f>ROUND(($F$17*0.725)/2.5,0)*2.5</f>
        <v>75</v>
      </c>
      <c r="E265" s="123">
        <f>ROUND(($F$17*0.8)/2.5,0)*2.5</f>
        <v>85</v>
      </c>
      <c r="F265" s="123">
        <f>ROUND(($F$17*0.8)/2.5,0)*2.5</f>
        <v>85</v>
      </c>
      <c r="G265" s="123">
        <f>ROUND(($F$17*0.8)/2.5,0)*2.5</f>
        <v>85</v>
      </c>
      <c r="H265" s="131">
        <f>ROUND(($F$17*0.85)/2.5,0)*2.5</f>
        <v>90</v>
      </c>
      <c r="I265" s="132">
        <f>ROUND(($F$17*0.85)/2.5,0)*2.5</f>
        <v>90</v>
      </c>
      <c r="J265" s="74"/>
      <c r="K265" s="74"/>
      <c r="L265" s="153"/>
      <c r="M265" s="74"/>
      <c r="N265" s="74"/>
      <c r="O265" s="76"/>
      <c r="P265" s="10"/>
    </row>
    <row r="266" spans="1:16" x14ac:dyDescent="0.25">
      <c r="A266" s="38" t="s">
        <v>56</v>
      </c>
      <c r="B266" s="8" t="s">
        <v>38</v>
      </c>
      <c r="C266" s="14">
        <v>5</v>
      </c>
      <c r="D266" s="6">
        <v>4</v>
      </c>
      <c r="E266" s="14">
        <v>3</v>
      </c>
      <c r="F266" s="14">
        <v>3</v>
      </c>
      <c r="G266" s="14">
        <v>3</v>
      </c>
      <c r="H266" s="51">
        <v>3</v>
      </c>
      <c r="I266" s="133">
        <v>3</v>
      </c>
      <c r="J266" s="74"/>
      <c r="K266" s="158" t="s">
        <v>14</v>
      </c>
      <c r="L266" s="154"/>
      <c r="M266" s="74"/>
      <c r="N266" s="74"/>
      <c r="O266" s="77"/>
      <c r="P266" s="10"/>
    </row>
    <row r="267" spans="1:16" x14ac:dyDescent="0.25">
      <c r="A267" s="18" t="s">
        <v>57</v>
      </c>
      <c r="B267" s="17" t="s">
        <v>0</v>
      </c>
      <c r="C267" s="16">
        <f>ROUND(($F$20*0.6)/2.5,0)*2.5</f>
        <v>45</v>
      </c>
      <c r="D267" s="16">
        <f>ROUND(($F$20*0.725)/2.5,0)*2.5</f>
        <v>55</v>
      </c>
      <c r="E267" s="16">
        <f>ROUND(($F$20*0.8)/2.5,0)*2.5</f>
        <v>60</v>
      </c>
      <c r="F267" s="16">
        <f>ROUND(($F$20*0.85)/2.5,0)*2.5</f>
        <v>65</v>
      </c>
      <c r="G267" s="16">
        <f t="shared" ref="G267" si="47">ROUND(($F$20*0.85)/2.5,0)*2.5</f>
        <v>65</v>
      </c>
      <c r="H267" s="74"/>
      <c r="I267" s="134"/>
      <c r="J267" s="74"/>
      <c r="K267" s="77"/>
      <c r="L267" s="112"/>
      <c r="M267" s="74"/>
      <c r="N267" s="74"/>
      <c r="O267" s="76"/>
      <c r="P267" s="10"/>
    </row>
    <row r="268" spans="1:16" ht="13.8" thickBot="1" x14ac:dyDescent="0.3">
      <c r="A268" s="157" t="s">
        <v>99</v>
      </c>
      <c r="B268" s="127" t="s">
        <v>38</v>
      </c>
      <c r="C268" s="128">
        <v>5</v>
      </c>
      <c r="D268" s="128">
        <v>4</v>
      </c>
      <c r="E268" s="128">
        <v>3</v>
      </c>
      <c r="F268" s="128">
        <v>3</v>
      </c>
      <c r="G268" s="128">
        <v>3</v>
      </c>
      <c r="H268" s="143"/>
      <c r="I268" s="135"/>
      <c r="J268" s="77"/>
      <c r="K268" s="77"/>
      <c r="L268" s="155"/>
      <c r="M268" s="74"/>
      <c r="N268" s="74"/>
      <c r="O268" s="77"/>
      <c r="P268" s="10"/>
    </row>
    <row r="269" spans="1:16" x14ac:dyDescent="0.25">
      <c r="A269" s="114" t="s">
        <v>111</v>
      </c>
      <c r="B269" s="65" t="s">
        <v>0</v>
      </c>
      <c r="C269" s="65">
        <f>ROUND(($F$27*0.6)/2.5,0)*2.5</f>
        <v>37.5</v>
      </c>
      <c r="D269" s="65">
        <f>ROUND(($F$27*0.725)/2.5,0)*2.5</f>
        <v>45</v>
      </c>
      <c r="E269" s="65">
        <f>ROUND(($F$27*0.8)/2.5,0)*2.5</f>
        <v>50</v>
      </c>
      <c r="F269" s="65">
        <f>ROUND(($F$27*0.8)/2.5,0)*2.5</f>
        <v>50</v>
      </c>
      <c r="G269" s="74"/>
      <c r="H269" s="74"/>
      <c r="I269" s="76"/>
      <c r="J269" s="154"/>
      <c r="K269" s="76"/>
      <c r="L269" s="76"/>
      <c r="M269" s="76"/>
      <c r="N269" s="76"/>
      <c r="O269" s="76"/>
      <c r="P269" s="10"/>
    </row>
    <row r="270" spans="1:16" x14ac:dyDescent="0.25">
      <c r="A270" s="40" t="s">
        <v>102</v>
      </c>
      <c r="B270" s="19" t="s">
        <v>38</v>
      </c>
      <c r="C270" s="14">
        <v>4</v>
      </c>
      <c r="D270" s="14">
        <v>3</v>
      </c>
      <c r="E270" s="14">
        <v>5</v>
      </c>
      <c r="F270" s="14">
        <v>5</v>
      </c>
      <c r="G270" s="74"/>
      <c r="H270" s="158"/>
      <c r="I270" s="76"/>
      <c r="J270" s="76"/>
      <c r="K270" s="76"/>
      <c r="L270" s="76"/>
      <c r="M270" s="76"/>
      <c r="N270" s="76"/>
      <c r="O270" s="76"/>
      <c r="P270" s="10"/>
    </row>
    <row r="271" spans="1:16" x14ac:dyDescent="0.25">
      <c r="A271" s="18" t="s">
        <v>148</v>
      </c>
      <c r="B271" s="17" t="s">
        <v>0</v>
      </c>
      <c r="C271" s="16">
        <f>ROUND(($F$22*0.6)/2.5,0)*2.5</f>
        <v>25</v>
      </c>
      <c r="D271" s="16">
        <f>ROUND(($F$22*0.7)/2.5,0)*2.5</f>
        <v>30</v>
      </c>
      <c r="E271" s="16">
        <f>ROUND(($F$22*0.8)/2.5,0)*2.5</f>
        <v>35</v>
      </c>
      <c r="F271" s="16">
        <f>ROUND(($F$22*0.85)/2.5,0)*2.5</f>
        <v>35</v>
      </c>
      <c r="G271" s="16">
        <f>ROUND(($F$22*0.85)/2.5,0)*2.5</f>
        <v>35</v>
      </c>
      <c r="H271" s="77"/>
      <c r="I271" s="76"/>
      <c r="J271" s="74"/>
      <c r="K271" s="74"/>
      <c r="L271" s="76"/>
      <c r="M271" s="76"/>
      <c r="N271" s="76"/>
      <c r="O271" s="76"/>
      <c r="P271" s="10"/>
    </row>
    <row r="272" spans="1:16" x14ac:dyDescent="0.25">
      <c r="A272" s="39"/>
      <c r="B272" s="8" t="s">
        <v>38</v>
      </c>
      <c r="C272" s="14">
        <v>7</v>
      </c>
      <c r="D272" s="14">
        <v>6</v>
      </c>
      <c r="E272" s="14">
        <v>5</v>
      </c>
      <c r="F272" s="14">
        <v>4</v>
      </c>
      <c r="G272" s="14">
        <v>4</v>
      </c>
      <c r="H272" s="77"/>
      <c r="I272" s="77"/>
      <c r="J272" s="77"/>
      <c r="K272" s="74"/>
      <c r="L272" s="77"/>
      <c r="M272" s="77"/>
      <c r="N272" s="77"/>
      <c r="O272" s="77"/>
      <c r="P272" s="10"/>
    </row>
    <row r="273" spans="1:16" x14ac:dyDescent="0.25">
      <c r="A273" s="18" t="s">
        <v>12</v>
      </c>
      <c r="B273" s="17" t="s">
        <v>0</v>
      </c>
      <c r="C273" s="16">
        <f>ROUND(($F$30*0.25)/2.5,0)*2.5</f>
        <v>2.5</v>
      </c>
      <c r="D273" s="16">
        <f t="shared" ref="D273:G273" si="48">ROUND(($F$30*0.25)/2.5,0)*2.5</f>
        <v>2.5</v>
      </c>
      <c r="E273" s="16">
        <f t="shared" si="48"/>
        <v>2.5</v>
      </c>
      <c r="F273" s="16">
        <f t="shared" si="48"/>
        <v>2.5</v>
      </c>
      <c r="G273" s="16">
        <f t="shared" si="48"/>
        <v>2.5</v>
      </c>
      <c r="H273" s="76"/>
      <c r="I273" s="76"/>
      <c r="J273" s="76"/>
      <c r="K273" s="76"/>
      <c r="L273" s="76"/>
      <c r="M273" s="76"/>
      <c r="N273" s="76"/>
      <c r="O273" s="76"/>
      <c r="P273" s="10"/>
    </row>
    <row r="274" spans="1:16" x14ac:dyDescent="0.25">
      <c r="A274" s="15" t="s">
        <v>54</v>
      </c>
      <c r="B274" s="8" t="s">
        <v>38</v>
      </c>
      <c r="C274" s="14">
        <v>7</v>
      </c>
      <c r="D274" s="14">
        <v>7</v>
      </c>
      <c r="E274" s="14">
        <v>7</v>
      </c>
      <c r="F274" s="14">
        <v>7</v>
      </c>
      <c r="G274" s="14">
        <v>7</v>
      </c>
      <c r="H274" s="74"/>
      <c r="I274" s="76"/>
      <c r="J274" s="76"/>
      <c r="K274" s="76"/>
      <c r="L274" s="76"/>
      <c r="M274" s="74"/>
      <c r="N274" s="74"/>
      <c r="O274" s="77"/>
      <c r="P274" s="10"/>
    </row>
    <row r="275" spans="1:16" x14ac:dyDescent="0.25">
      <c r="A275" s="78" t="s">
        <v>133</v>
      </c>
      <c r="B275" s="79" t="s">
        <v>0</v>
      </c>
      <c r="C275" s="80">
        <f>ROUND(($F$29*0.6)/2.5,0)*2.5</f>
        <v>22.5</v>
      </c>
      <c r="D275" s="80">
        <f>ROUND(($F$29*0.725)/2.5,0)*2.5</f>
        <v>27.5</v>
      </c>
      <c r="E275" s="80">
        <f>ROUND(($F$29*0.8)/2.5,0)*2.5</f>
        <v>30</v>
      </c>
      <c r="F275" s="80">
        <f>ROUND(($F$29*0.85)/2.5,0)*2.5</f>
        <v>32.5</v>
      </c>
      <c r="G275" s="80">
        <f>ROUND(($F$29*0.85)/2.5,0)*2.5</f>
        <v>32.5</v>
      </c>
      <c r="H275" s="74"/>
      <c r="I275" s="76"/>
      <c r="J275" s="76"/>
      <c r="K275" s="76"/>
      <c r="L275" s="76"/>
      <c r="M275" s="74"/>
      <c r="N275" s="74"/>
      <c r="O275" s="77"/>
      <c r="P275" s="10"/>
    </row>
    <row r="276" spans="1:16" x14ac:dyDescent="0.25">
      <c r="A276" s="81" t="s">
        <v>102</v>
      </c>
      <c r="B276" s="82" t="s">
        <v>38</v>
      </c>
      <c r="C276" s="83">
        <v>8</v>
      </c>
      <c r="D276" s="83">
        <v>6</v>
      </c>
      <c r="E276" s="83">
        <v>5</v>
      </c>
      <c r="F276" s="83">
        <v>4</v>
      </c>
      <c r="G276" s="83">
        <v>4</v>
      </c>
      <c r="H276" s="74"/>
      <c r="I276" s="76"/>
      <c r="J276" s="76"/>
      <c r="K276" s="76"/>
      <c r="L276" s="76"/>
      <c r="M276" s="74"/>
      <c r="N276" s="74"/>
      <c r="O276" s="77"/>
      <c r="P276" s="10"/>
    </row>
    <row r="277" spans="1:16" x14ac:dyDescent="0.25">
      <c r="A277" s="49" t="s">
        <v>50</v>
      </c>
      <c r="B277" s="36" t="s">
        <v>1</v>
      </c>
      <c r="C277" s="35" t="s">
        <v>51</v>
      </c>
      <c r="D277" s="76"/>
      <c r="E277" s="76"/>
      <c r="F277" s="76"/>
      <c r="G277" s="76"/>
      <c r="H277" s="74"/>
      <c r="I277" s="76"/>
      <c r="J277" s="76"/>
      <c r="K277" s="76"/>
      <c r="L277" s="76"/>
      <c r="M277" s="74"/>
      <c r="N277" s="74"/>
      <c r="O277" s="77"/>
      <c r="P277" s="10"/>
    </row>
    <row r="278" spans="1:16" x14ac:dyDescent="0.25">
      <c r="A278" s="48" t="s">
        <v>94</v>
      </c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47"/>
      <c r="N278" s="47"/>
      <c r="O278" s="47"/>
      <c r="P278" s="46"/>
    </row>
    <row r="279" spans="1:16" x14ac:dyDescent="0.25">
      <c r="A279" s="11" t="s">
        <v>52</v>
      </c>
      <c r="B279" s="74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45"/>
    </row>
    <row r="280" spans="1:16" x14ac:dyDescent="0.25">
      <c r="A280" s="85" t="s">
        <v>25</v>
      </c>
      <c r="B280" s="17" t="s">
        <v>0</v>
      </c>
      <c r="C280" s="16">
        <f>ROUND(($F$14*0.6)/2.5,0)*2.5</f>
        <v>22.5</v>
      </c>
      <c r="D280" s="16">
        <f>ROUND(($F$14*0.7)/2.5,0)*2.5</f>
        <v>27.5</v>
      </c>
      <c r="E280" s="16">
        <f>ROUND(($F$14*0.8)/2.5,0)*2.5</f>
        <v>30</v>
      </c>
      <c r="F280" s="16">
        <f>ROUND(($F$14*0.8)/2.5,0)*2.5</f>
        <v>30</v>
      </c>
      <c r="G280" s="76"/>
      <c r="H280" s="76"/>
      <c r="I280" s="76"/>
      <c r="J280" s="76"/>
      <c r="K280" s="76"/>
      <c r="L280" s="76"/>
      <c r="M280" s="76"/>
      <c r="N280" s="76"/>
      <c r="O280" s="76"/>
      <c r="P280" s="31"/>
    </row>
    <row r="281" spans="1:16" x14ac:dyDescent="0.25">
      <c r="A281" s="96"/>
      <c r="B281" s="76" t="s">
        <v>38</v>
      </c>
      <c r="C281" s="115">
        <v>6</v>
      </c>
      <c r="D281" s="115">
        <v>5</v>
      </c>
      <c r="E281" s="115">
        <v>4</v>
      </c>
      <c r="F281" s="115">
        <v>4</v>
      </c>
      <c r="G281" s="76"/>
      <c r="H281" s="76"/>
      <c r="I281" s="112"/>
      <c r="J281" s="76"/>
      <c r="K281" s="76"/>
      <c r="L281" s="76"/>
      <c r="M281" s="76"/>
      <c r="N281" s="76"/>
      <c r="O281" s="76"/>
      <c r="P281" s="31"/>
    </row>
    <row r="282" spans="1:16" x14ac:dyDescent="0.25">
      <c r="A282" s="85" t="s">
        <v>136</v>
      </c>
      <c r="B282" s="17" t="s">
        <v>0</v>
      </c>
      <c r="C282" s="16">
        <f>ROUND(($F$11*0.6)/2.5,0)*2.5</f>
        <v>47.5</v>
      </c>
      <c r="D282" s="16">
        <f>ROUND(($F$11*0.725)/2.5,0)*2.5</f>
        <v>57.5</v>
      </c>
      <c r="E282" s="16">
        <f>ROUND(($F$11*0.8)/2.5,0)*2.5</f>
        <v>65</v>
      </c>
      <c r="F282" s="16">
        <f t="shared" ref="F282:G282" si="49">ROUND(($F$11*0.8)/2.5,0)*2.5</f>
        <v>65</v>
      </c>
      <c r="G282" s="16">
        <f t="shared" si="49"/>
        <v>65</v>
      </c>
      <c r="H282" s="76"/>
      <c r="I282" s="76"/>
      <c r="J282" s="112"/>
      <c r="K282" s="112"/>
      <c r="L282" s="112"/>
      <c r="M282" s="76"/>
      <c r="N282" s="76"/>
      <c r="O282" s="76"/>
      <c r="P282" s="10"/>
    </row>
    <row r="283" spans="1:16" ht="13.8" thickBot="1" x14ac:dyDescent="0.3">
      <c r="A283" s="96"/>
      <c r="B283" s="76" t="s">
        <v>38</v>
      </c>
      <c r="C283" s="115">
        <v>4</v>
      </c>
      <c r="D283" s="115">
        <v>3</v>
      </c>
      <c r="E283" s="115">
        <v>5</v>
      </c>
      <c r="F283" s="115">
        <v>5</v>
      </c>
      <c r="G283" s="115">
        <v>5</v>
      </c>
      <c r="H283" s="76"/>
      <c r="I283" s="76"/>
      <c r="J283" s="155"/>
      <c r="K283" s="155"/>
      <c r="L283" s="74"/>
      <c r="M283" s="77"/>
      <c r="N283" s="77"/>
      <c r="O283" s="77"/>
      <c r="P283" s="10"/>
    </row>
    <row r="284" spans="1:16" x14ac:dyDescent="0.25">
      <c r="A284" s="159" t="s">
        <v>125</v>
      </c>
      <c r="B284" s="122" t="s">
        <v>0</v>
      </c>
      <c r="C284" s="123">
        <f>ROUND(($F$17*0.6)/2.5,0)*2.5</f>
        <v>62.5</v>
      </c>
      <c r="D284" s="122">
        <f>ROUND(($F$17*0.725)/2.5,0)*2.5</f>
        <v>75</v>
      </c>
      <c r="E284" s="123">
        <f>ROUND(($F$17*0.8)/2.5,0)*2.5</f>
        <v>85</v>
      </c>
      <c r="F284" s="123">
        <f t="shared" ref="F284:G284" si="50">ROUND(($F$17*0.8)/2.5,0)*2.5</f>
        <v>85</v>
      </c>
      <c r="G284" s="124">
        <f t="shared" si="50"/>
        <v>85</v>
      </c>
      <c r="H284" s="153"/>
      <c r="I284" s="153"/>
      <c r="J284" s="74"/>
      <c r="K284" s="74"/>
      <c r="L284" s="74"/>
      <c r="M284" s="74"/>
      <c r="N284" s="74"/>
      <c r="O284" s="76"/>
      <c r="P284" s="10"/>
    </row>
    <row r="285" spans="1:16" x14ac:dyDescent="0.25">
      <c r="A285" s="9" t="s">
        <v>67</v>
      </c>
      <c r="B285" s="8" t="s">
        <v>38</v>
      </c>
      <c r="C285" s="14">
        <v>4</v>
      </c>
      <c r="D285" s="6">
        <v>3</v>
      </c>
      <c r="E285" s="14">
        <v>3</v>
      </c>
      <c r="F285" s="14">
        <v>3</v>
      </c>
      <c r="G285" s="125">
        <v>3</v>
      </c>
      <c r="H285" s="153"/>
      <c r="I285" s="154"/>
      <c r="J285" s="74"/>
      <c r="K285" s="74"/>
      <c r="L285" s="74"/>
      <c r="M285" s="74"/>
      <c r="N285" s="74"/>
      <c r="O285" s="77"/>
      <c r="P285" s="10"/>
    </row>
    <row r="286" spans="1:16" x14ac:dyDescent="0.25">
      <c r="A286" s="18" t="s">
        <v>60</v>
      </c>
      <c r="B286" s="17" t="s">
        <v>0</v>
      </c>
      <c r="C286" s="16">
        <f>ROUND(($F$15*0.6)/2.5,0)*2.5</f>
        <v>57.5</v>
      </c>
      <c r="D286" s="16">
        <f>ROUND(($F$15*0.725)/2.5,0)*2.5</f>
        <v>70</v>
      </c>
      <c r="E286" s="16">
        <f>ROUND(($F$15*0.8)/2.5,0)*2.5</f>
        <v>75</v>
      </c>
      <c r="F286" s="16">
        <f t="shared" ref="F286:G286" si="51">ROUND(($F$15*0.8)/2.5,0)*2.5</f>
        <v>75</v>
      </c>
      <c r="G286" s="126">
        <f t="shared" si="51"/>
        <v>75</v>
      </c>
      <c r="H286" s="153"/>
      <c r="I286" s="156" t="s">
        <v>14</v>
      </c>
      <c r="J286" s="74"/>
      <c r="K286" s="74"/>
      <c r="L286" s="74"/>
      <c r="M286" s="74"/>
      <c r="N286" s="74"/>
      <c r="O286" s="77"/>
      <c r="P286" s="10"/>
    </row>
    <row r="287" spans="1:16" ht="13.8" thickBot="1" x14ac:dyDescent="0.3">
      <c r="A287" s="160" t="s">
        <v>59</v>
      </c>
      <c r="B287" s="127" t="s">
        <v>38</v>
      </c>
      <c r="C287" s="128">
        <v>4</v>
      </c>
      <c r="D287" s="128">
        <v>3</v>
      </c>
      <c r="E287" s="128">
        <v>3</v>
      </c>
      <c r="F287" s="128">
        <v>3</v>
      </c>
      <c r="G287" s="129">
        <v>3</v>
      </c>
      <c r="H287" s="153"/>
      <c r="I287" s="153"/>
      <c r="J287" s="74"/>
      <c r="K287" s="74"/>
      <c r="L287" s="74"/>
      <c r="M287" s="74"/>
      <c r="N287" s="74"/>
      <c r="O287" s="77"/>
      <c r="P287" s="10"/>
    </row>
    <row r="288" spans="1:16" x14ac:dyDescent="0.25">
      <c r="A288" s="118" t="s">
        <v>105</v>
      </c>
      <c r="B288" s="65" t="s">
        <v>0</v>
      </c>
      <c r="C288" s="65">
        <f>ROUND(($F$26*0.6)/2.5,0)*2.5</f>
        <v>45</v>
      </c>
      <c r="D288" s="65">
        <f>ROUND(($F$26*0.725)/2.5,0)*2.5</f>
        <v>55</v>
      </c>
      <c r="E288" s="65">
        <f>ROUND(($F$26*0.8)/2.5,0)*2.5</f>
        <v>60</v>
      </c>
      <c r="F288" s="65">
        <f>ROUND(($F$26*0.8)/2.5,0)*2.5</f>
        <v>60</v>
      </c>
      <c r="G288" s="65">
        <f>ROUND(($F$26*0.8)/2.5,0)*2.5</f>
        <v>60</v>
      </c>
      <c r="H288" s="112"/>
      <c r="I288" s="112"/>
      <c r="J288" s="112"/>
      <c r="K288" s="112"/>
      <c r="L288" s="74"/>
      <c r="M288" s="74"/>
      <c r="N288" s="74"/>
      <c r="O288" s="73"/>
      <c r="P288" s="21"/>
    </row>
    <row r="289" spans="1:16" x14ac:dyDescent="0.25">
      <c r="A289" s="50" t="s">
        <v>58</v>
      </c>
      <c r="B289" s="19" t="s">
        <v>38</v>
      </c>
      <c r="C289" s="14">
        <v>4</v>
      </c>
      <c r="D289" s="14">
        <v>3</v>
      </c>
      <c r="E289" s="14">
        <v>4</v>
      </c>
      <c r="F289" s="14">
        <v>4</v>
      </c>
      <c r="G289" s="14">
        <v>4</v>
      </c>
      <c r="H289" s="93"/>
      <c r="I289" s="93"/>
      <c r="J289" s="93"/>
      <c r="K289" s="93"/>
      <c r="L289" s="74"/>
      <c r="M289" s="74"/>
      <c r="N289" s="74"/>
      <c r="O289" s="77"/>
      <c r="P289" s="10"/>
    </row>
    <row r="290" spans="1:16" x14ac:dyDescent="0.25">
      <c r="A290" s="18" t="s">
        <v>148</v>
      </c>
      <c r="B290" s="17" t="s">
        <v>0</v>
      </c>
      <c r="C290" s="16">
        <f>ROUND(($F$22*0.6)/2.5,0)*2.5</f>
        <v>25</v>
      </c>
      <c r="D290" s="16">
        <f>ROUND(($F$22*0.7)/2.5,0)*2.5</f>
        <v>30</v>
      </c>
      <c r="E290" s="16">
        <f>ROUND(($F$22*0.8)/2.5,0)*2.5</f>
        <v>35</v>
      </c>
      <c r="F290" s="16">
        <f>ROUND(($F$22*0.85)/2.5,0)*2.5</f>
        <v>35</v>
      </c>
      <c r="G290" s="16">
        <f>ROUND(($F$22*0.85)/2.5,0)*2.5</f>
        <v>35</v>
      </c>
      <c r="H290" s="74"/>
      <c r="I290" s="76"/>
      <c r="J290" s="74"/>
      <c r="K290" s="74"/>
      <c r="L290" s="74"/>
      <c r="M290" s="74"/>
      <c r="N290" s="74"/>
      <c r="O290" s="76"/>
      <c r="P290" s="10"/>
    </row>
    <row r="291" spans="1:16" x14ac:dyDescent="0.25">
      <c r="A291" s="39"/>
      <c r="B291" s="8" t="s">
        <v>38</v>
      </c>
      <c r="C291" s="14">
        <v>7</v>
      </c>
      <c r="D291" s="14">
        <v>6</v>
      </c>
      <c r="E291" s="14">
        <v>5</v>
      </c>
      <c r="F291" s="14">
        <v>4</v>
      </c>
      <c r="G291" s="14">
        <v>4</v>
      </c>
      <c r="H291" s="74"/>
      <c r="I291" s="76"/>
      <c r="J291" s="74"/>
      <c r="K291" s="74"/>
      <c r="L291" s="74"/>
      <c r="M291" s="74"/>
      <c r="N291" s="74"/>
      <c r="O291" s="77"/>
      <c r="P291" s="10"/>
    </row>
    <row r="292" spans="1:16" x14ac:dyDescent="0.25">
      <c r="A292" s="18" t="s">
        <v>61</v>
      </c>
      <c r="B292" s="16" t="s">
        <v>0</v>
      </c>
      <c r="C292" s="16">
        <f>ROUND(($F$28*0.7)/2.5,0)*2.5</f>
        <v>30</v>
      </c>
      <c r="D292" s="16">
        <f>ROUND(($F$28*0.7)/2.5,0)*2.5</f>
        <v>30</v>
      </c>
      <c r="E292" s="16">
        <f>ROUND(($F$28*0.7)/2.5,0)*2.5</f>
        <v>30</v>
      </c>
      <c r="F292" s="16">
        <f>ROUND(($F$28*0.7)/2.5,0)*2.5</f>
        <v>30</v>
      </c>
      <c r="G292" s="77"/>
      <c r="H292" s="76"/>
      <c r="I292" s="76"/>
      <c r="J292" s="74"/>
      <c r="K292" s="74"/>
      <c r="L292" s="76"/>
      <c r="M292" s="76"/>
      <c r="N292" s="76"/>
      <c r="O292" s="76"/>
      <c r="P292" s="10"/>
    </row>
    <row r="293" spans="1:16" x14ac:dyDescent="0.25">
      <c r="A293" s="20" t="s">
        <v>126</v>
      </c>
      <c r="B293" s="19" t="s">
        <v>38</v>
      </c>
      <c r="C293" s="14">
        <v>8</v>
      </c>
      <c r="D293" s="14">
        <v>8</v>
      </c>
      <c r="E293" s="14">
        <v>8</v>
      </c>
      <c r="F293" s="14">
        <v>8</v>
      </c>
      <c r="G293" s="6"/>
      <c r="H293" s="6"/>
      <c r="I293" s="6"/>
      <c r="J293" s="6"/>
      <c r="K293" s="55"/>
      <c r="L293" s="6"/>
      <c r="M293" s="6"/>
      <c r="N293" s="6"/>
      <c r="O293" s="6"/>
      <c r="P293" s="5"/>
    </row>
    <row r="294" spans="1:16" x14ac:dyDescent="0.25">
      <c r="A294" s="11"/>
      <c r="B294" s="76"/>
      <c r="C294" s="76"/>
      <c r="D294" s="77"/>
      <c r="E294" s="77"/>
      <c r="F294" s="77"/>
      <c r="G294" s="77"/>
      <c r="H294" s="76"/>
      <c r="I294" s="76"/>
      <c r="J294" s="76"/>
      <c r="K294" s="76"/>
      <c r="L294" s="76"/>
      <c r="M294" s="76"/>
      <c r="N294" s="76"/>
      <c r="O294" s="76"/>
      <c r="P294" s="10"/>
    </row>
    <row r="295" spans="1:16" x14ac:dyDescent="0.25">
      <c r="A295" s="48" t="s">
        <v>48</v>
      </c>
      <c r="B295" s="76"/>
      <c r="C295" s="76"/>
      <c r="D295" s="77"/>
      <c r="E295" s="77"/>
      <c r="F295" s="77"/>
      <c r="G295" s="77"/>
      <c r="H295" s="77"/>
      <c r="I295" s="76"/>
      <c r="J295" s="76"/>
      <c r="K295" s="77"/>
      <c r="L295" s="77"/>
      <c r="M295" s="73"/>
      <c r="N295" s="73"/>
      <c r="O295" s="73"/>
      <c r="P295" s="10"/>
    </row>
    <row r="296" spans="1:16" x14ac:dyDescent="0.25">
      <c r="A296" s="11" t="s">
        <v>52</v>
      </c>
      <c r="B296" s="76"/>
      <c r="C296" s="76"/>
      <c r="D296" s="76"/>
      <c r="E296" s="76"/>
      <c r="F296" s="76"/>
      <c r="G296" s="76"/>
      <c r="H296" s="77"/>
      <c r="I296" s="76"/>
      <c r="J296" s="76"/>
      <c r="K296" s="76"/>
      <c r="L296" s="76"/>
      <c r="M296" s="73"/>
      <c r="N296" s="73"/>
      <c r="O296" s="73"/>
      <c r="P296" s="31"/>
    </row>
    <row r="297" spans="1:16" x14ac:dyDescent="0.25">
      <c r="A297" s="18" t="s">
        <v>141</v>
      </c>
      <c r="B297" s="17" t="s">
        <v>0</v>
      </c>
      <c r="C297" s="16">
        <f>ROUND(($F$7*0.6)/2.5,0)*2.5</f>
        <v>57.5</v>
      </c>
      <c r="D297" s="16">
        <f>ROUND(($F$7*0.725)/2.5,0)*2.5</f>
        <v>70</v>
      </c>
      <c r="E297" s="16">
        <f>ROUND(($F$7*0.8)/2.5,0)*2.5</f>
        <v>75</v>
      </c>
      <c r="F297" s="16">
        <f>ROUND(($F$7*0.8)/2.5,0)*2.5</f>
        <v>75</v>
      </c>
      <c r="G297" s="52">
        <f>ROUND(($F$9*0.8)/2.5,0)*2.5</f>
        <v>85</v>
      </c>
      <c r="H297" s="52">
        <f>ROUND(($F$9*0.85)/2.5,0)*2.5</f>
        <v>90</v>
      </c>
      <c r="I297" s="52">
        <f t="shared" ref="I297" si="52">ROUND(($F$9*0.85)/2.5,0)*2.5</f>
        <v>90</v>
      </c>
      <c r="J297" s="162" t="s">
        <v>64</v>
      </c>
      <c r="K297" s="73"/>
      <c r="L297" s="161"/>
      <c r="M297" s="76"/>
      <c r="N297" s="76"/>
      <c r="O297" s="76"/>
      <c r="P297" s="10"/>
    </row>
    <row r="298" spans="1:16" x14ac:dyDescent="0.25">
      <c r="A298" s="38"/>
      <c r="B298" s="8" t="s">
        <v>38</v>
      </c>
      <c r="C298" s="14">
        <v>5</v>
      </c>
      <c r="D298" s="14">
        <v>4</v>
      </c>
      <c r="E298" s="14">
        <v>5</v>
      </c>
      <c r="F298" s="14">
        <v>5</v>
      </c>
      <c r="G298" s="51">
        <v>4</v>
      </c>
      <c r="H298" s="51">
        <v>3</v>
      </c>
      <c r="I298" s="51">
        <v>3</v>
      </c>
      <c r="J298" s="76"/>
      <c r="K298" s="73"/>
      <c r="L298" s="155"/>
      <c r="M298" s="77"/>
      <c r="N298" s="77"/>
      <c r="O298" s="77"/>
      <c r="P298" s="10"/>
    </row>
    <row r="299" spans="1:16" x14ac:dyDescent="0.25">
      <c r="A299" s="179" t="s">
        <v>142</v>
      </c>
      <c r="B299" s="17" t="s">
        <v>0</v>
      </c>
      <c r="C299" s="16">
        <f>ROUND(($F$7*0.6)/2.5,0)*2.5</f>
        <v>57.5</v>
      </c>
      <c r="D299" s="16">
        <f>ROUND(($F$7*0.725)/2.5,0)*2.5</f>
        <v>70</v>
      </c>
      <c r="E299" s="16">
        <f>ROUND(($F$7*0.8)/2.5,0)*2.5</f>
        <v>75</v>
      </c>
      <c r="F299" s="16">
        <f>ROUND(($F$7*0.85)/2.5,0)*2.5</f>
        <v>80</v>
      </c>
      <c r="G299" s="52">
        <f>ROUND(($F$8*0.8)/2.5,0)*2.5</f>
        <v>92.5</v>
      </c>
      <c r="H299" s="52">
        <f t="shared" ref="H299:I299" si="53">ROUND(($F$8*0.8)/2.5,0)*2.5</f>
        <v>92.5</v>
      </c>
      <c r="I299" s="52">
        <f t="shared" si="53"/>
        <v>92.5</v>
      </c>
      <c r="J299" s="162" t="s">
        <v>64</v>
      </c>
      <c r="K299" s="73"/>
      <c r="L299" s="161"/>
      <c r="M299" s="76"/>
      <c r="N299" s="76"/>
      <c r="O299" s="76"/>
      <c r="P299" s="10"/>
    </row>
    <row r="300" spans="1:16" x14ac:dyDescent="0.25">
      <c r="A300" s="180" t="s">
        <v>131</v>
      </c>
      <c r="B300" s="8" t="s">
        <v>38</v>
      </c>
      <c r="C300" s="14">
        <v>5</v>
      </c>
      <c r="D300" s="14">
        <v>4</v>
      </c>
      <c r="E300" s="14">
        <v>3</v>
      </c>
      <c r="F300" s="14">
        <v>2</v>
      </c>
      <c r="G300" s="51">
        <v>5</v>
      </c>
      <c r="H300" s="51">
        <v>5</v>
      </c>
      <c r="I300" s="51">
        <v>5</v>
      </c>
      <c r="J300" s="76"/>
      <c r="K300" s="73"/>
      <c r="L300" s="155"/>
      <c r="M300" s="77"/>
      <c r="N300" s="77"/>
      <c r="O300" s="77"/>
      <c r="P300" s="10"/>
    </row>
    <row r="301" spans="1:16" x14ac:dyDescent="0.25">
      <c r="A301" s="18" t="s">
        <v>62</v>
      </c>
      <c r="B301" s="17" t="s">
        <v>0</v>
      </c>
      <c r="C301" s="29">
        <f>ROUND(($F$15*0.6)/2.5,0)*2.5</f>
        <v>57.5</v>
      </c>
      <c r="D301" s="28">
        <f>ROUND(($F$15*0.725)/2.5,0)*2.5</f>
        <v>70</v>
      </c>
      <c r="E301" s="27">
        <f>ROUND(($F$15*0.8)/2.5,0)*2.5</f>
        <v>75</v>
      </c>
      <c r="F301" s="27">
        <f>ROUND(($F$15*0.8)/2.5,0)*2.5</f>
        <v>75</v>
      </c>
      <c r="G301" s="27">
        <f>ROUND(($F$15*0.8)/2.5,0)*2.5</f>
        <v>75</v>
      </c>
      <c r="H301" s="153"/>
      <c r="I301" s="153"/>
      <c r="J301" s="153"/>
      <c r="K301" s="76"/>
      <c r="L301" s="74"/>
      <c r="M301" s="163" t="s">
        <v>16</v>
      </c>
      <c r="N301" s="164" t="s">
        <v>103</v>
      </c>
      <c r="O301" s="165" t="s">
        <v>13</v>
      </c>
      <c r="P301" s="10"/>
    </row>
    <row r="302" spans="1:16" x14ac:dyDescent="0.25">
      <c r="A302" s="121" t="s">
        <v>138</v>
      </c>
      <c r="B302" s="8" t="s">
        <v>38</v>
      </c>
      <c r="C302" s="26">
        <v>5</v>
      </c>
      <c r="D302" s="25">
        <v>4</v>
      </c>
      <c r="E302" s="120">
        <v>5</v>
      </c>
      <c r="F302" s="120">
        <v>5</v>
      </c>
      <c r="G302" s="120">
        <v>5</v>
      </c>
      <c r="H302" s="153"/>
      <c r="I302" s="153"/>
      <c r="J302" s="154"/>
      <c r="K302" s="76"/>
      <c r="L302" s="74"/>
      <c r="M302" s="163" t="s">
        <v>15</v>
      </c>
      <c r="N302" s="164" t="s">
        <v>15</v>
      </c>
      <c r="O302" s="165" t="s">
        <v>15</v>
      </c>
      <c r="P302" s="10"/>
    </row>
    <row r="303" spans="1:16" x14ac:dyDescent="0.25">
      <c r="A303" s="18" t="s">
        <v>101</v>
      </c>
      <c r="B303" s="17" t="s">
        <v>0</v>
      </c>
      <c r="C303" s="16">
        <f>ROUND(($F$24*0.6)/2.5,0)*2.5</f>
        <v>57.5</v>
      </c>
      <c r="D303" s="16">
        <f>ROUND(($F$24*0.725)/2.5,0)*2.5</f>
        <v>70</v>
      </c>
      <c r="E303" s="16">
        <f>ROUND(($F$24*0.8)/2.5,0)*2.5</f>
        <v>75</v>
      </c>
      <c r="F303" s="16">
        <f>ROUND(($F$24*0.8)/2.5,0)*2.5</f>
        <v>75</v>
      </c>
      <c r="G303" s="16">
        <f>ROUND(($F$24*0.8)/2.5,0)*2.5</f>
        <v>75</v>
      </c>
      <c r="H303" s="93"/>
      <c r="I303" s="93"/>
      <c r="J303" s="93"/>
      <c r="K303" s="76"/>
      <c r="L303" s="76"/>
      <c r="M303" s="76"/>
      <c r="N303" s="76"/>
      <c r="O303" s="76"/>
      <c r="P303" s="10"/>
    </row>
    <row r="304" spans="1:16" x14ac:dyDescent="0.25">
      <c r="A304" s="22"/>
      <c r="B304" s="8" t="s">
        <v>38</v>
      </c>
      <c r="C304" s="14">
        <v>4</v>
      </c>
      <c r="D304" s="14">
        <v>3</v>
      </c>
      <c r="E304" s="14">
        <v>4</v>
      </c>
      <c r="F304" s="14">
        <v>4</v>
      </c>
      <c r="G304" s="14">
        <v>4</v>
      </c>
      <c r="H304" s="93"/>
      <c r="I304" s="93"/>
      <c r="J304" s="93"/>
      <c r="K304" s="76"/>
      <c r="L304" s="76"/>
      <c r="M304" s="76"/>
      <c r="N304" s="77"/>
      <c r="O304" s="77"/>
      <c r="P304" s="10"/>
    </row>
    <row r="305" spans="1:16" x14ac:dyDescent="0.25">
      <c r="A305" s="18" t="s">
        <v>127</v>
      </c>
      <c r="B305" s="16" t="s">
        <v>0</v>
      </c>
      <c r="C305" s="16">
        <f>ROUND(($F$25*0.6)/2.5,0)*2.5</f>
        <v>62.5</v>
      </c>
      <c r="D305" s="16">
        <f>ROUND(($F$25*0.725)/2.5,0)*2.5</f>
        <v>75</v>
      </c>
      <c r="E305" s="16">
        <f t="shared" ref="E305:G305" si="54">ROUND(($F$25*0.8)/2.5,0)*2.5</f>
        <v>85</v>
      </c>
      <c r="F305" s="16">
        <f t="shared" si="54"/>
        <v>85</v>
      </c>
      <c r="G305" s="16">
        <f t="shared" si="54"/>
        <v>85</v>
      </c>
      <c r="H305" s="112"/>
      <c r="I305" s="112"/>
      <c r="J305" s="112"/>
      <c r="K305" s="76"/>
      <c r="L305" s="76"/>
      <c r="M305" s="73"/>
      <c r="N305" s="73"/>
      <c r="O305" s="73"/>
      <c r="P305" s="21"/>
    </row>
    <row r="306" spans="1:16" x14ac:dyDescent="0.25">
      <c r="A306" s="110" t="s">
        <v>128</v>
      </c>
      <c r="B306" s="19" t="s">
        <v>38</v>
      </c>
      <c r="C306" s="14">
        <v>4</v>
      </c>
      <c r="D306" s="14">
        <v>3</v>
      </c>
      <c r="E306" s="14">
        <v>4</v>
      </c>
      <c r="F306" s="14">
        <v>4</v>
      </c>
      <c r="G306" s="14">
        <v>4</v>
      </c>
      <c r="H306" s="93"/>
      <c r="I306" s="93"/>
      <c r="J306" s="93"/>
      <c r="K306" s="76"/>
      <c r="L306" s="77"/>
      <c r="M306" s="76"/>
      <c r="N306" s="77"/>
      <c r="O306" s="77"/>
      <c r="P306" s="10"/>
    </row>
    <row r="307" spans="1:16" x14ac:dyDescent="0.25">
      <c r="A307" s="18" t="s">
        <v>129</v>
      </c>
      <c r="B307" s="79" t="s">
        <v>0</v>
      </c>
      <c r="C307" s="80">
        <f>ROUND(($F$29*0.6)/2.5,0)*2.5</f>
        <v>22.5</v>
      </c>
      <c r="D307" s="80">
        <f>ROUND(($F$29*0.725)/2.5,0)*2.5</f>
        <v>27.5</v>
      </c>
      <c r="E307" s="80">
        <f>ROUND(($F$29*0.8)/2.5,0)*2.5</f>
        <v>30</v>
      </c>
      <c r="F307" s="80">
        <f>ROUND(($F$29*0.85)/2.5,0)*2.5</f>
        <v>32.5</v>
      </c>
      <c r="G307" s="80">
        <f>ROUND(($F$29*0.85)/2.5,0)*2.5</f>
        <v>32.5</v>
      </c>
      <c r="H307" s="166"/>
      <c r="I307" s="77"/>
      <c r="J307" s="93"/>
      <c r="K307" s="77"/>
      <c r="L307" s="77"/>
      <c r="M307" s="77"/>
      <c r="N307" s="77"/>
      <c r="O307" s="77"/>
      <c r="P307" s="10"/>
    </row>
    <row r="308" spans="1:16" x14ac:dyDescent="0.25">
      <c r="A308" s="15" t="s">
        <v>130</v>
      </c>
      <c r="B308" s="82" t="s">
        <v>38</v>
      </c>
      <c r="C308" s="83">
        <v>8</v>
      </c>
      <c r="D308" s="83">
        <v>6</v>
      </c>
      <c r="E308" s="83">
        <v>5</v>
      </c>
      <c r="F308" s="83">
        <v>4</v>
      </c>
      <c r="G308" s="83">
        <v>4</v>
      </c>
      <c r="H308" s="77"/>
      <c r="I308" s="77"/>
      <c r="J308" s="77"/>
      <c r="K308" s="77"/>
      <c r="L308" s="77"/>
      <c r="M308" s="77"/>
      <c r="N308" s="77"/>
      <c r="O308" s="77"/>
      <c r="P308" s="10"/>
    </row>
    <row r="309" spans="1:16" x14ac:dyDescent="0.25">
      <c r="A309" s="78" t="s">
        <v>133</v>
      </c>
      <c r="B309" s="79" t="s">
        <v>0</v>
      </c>
      <c r="C309" s="80">
        <f>ROUND(($F$29*0.6)/2.5,0)*2.5</f>
        <v>22.5</v>
      </c>
      <c r="D309" s="80">
        <f>ROUND(($F$29*0.725)/2.5,0)*2.5</f>
        <v>27.5</v>
      </c>
      <c r="E309" s="80">
        <f>ROUND(($F$29*0.8)/2.5,0)*2.5</f>
        <v>30</v>
      </c>
      <c r="F309" s="80">
        <f>ROUND(($F$29*0.85)/2.5,0)*2.5</f>
        <v>32.5</v>
      </c>
      <c r="G309" s="80">
        <f>ROUND(($F$29*0.85)/2.5,0)*2.5</f>
        <v>32.5</v>
      </c>
      <c r="H309" s="77"/>
      <c r="I309" s="77"/>
      <c r="J309" s="77"/>
      <c r="K309" s="77"/>
      <c r="L309" s="77"/>
      <c r="M309" s="77"/>
      <c r="N309" s="77"/>
      <c r="O309" s="77"/>
      <c r="P309" s="10"/>
    </row>
    <row r="310" spans="1:16" x14ac:dyDescent="0.25">
      <c r="A310" s="81" t="s">
        <v>102</v>
      </c>
      <c r="B310" s="82" t="s">
        <v>38</v>
      </c>
      <c r="C310" s="83">
        <v>8</v>
      </c>
      <c r="D310" s="83">
        <v>6</v>
      </c>
      <c r="E310" s="83">
        <v>5</v>
      </c>
      <c r="F310" s="83">
        <v>4</v>
      </c>
      <c r="G310" s="83">
        <v>4</v>
      </c>
      <c r="H310" s="77"/>
      <c r="I310" s="77"/>
      <c r="J310" s="77"/>
      <c r="K310" s="77"/>
      <c r="L310" s="77"/>
      <c r="M310" s="77"/>
      <c r="N310" s="77"/>
      <c r="O310" s="77"/>
      <c r="P310" s="10"/>
    </row>
    <row r="311" spans="1:16" x14ac:dyDescent="0.25">
      <c r="A311" s="37" t="s">
        <v>2</v>
      </c>
      <c r="B311" s="36" t="s">
        <v>1</v>
      </c>
      <c r="C311" s="35" t="s">
        <v>51</v>
      </c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10"/>
    </row>
    <row r="312" spans="1:16" x14ac:dyDescent="0.25">
      <c r="A312" s="11"/>
      <c r="B312" s="76"/>
      <c r="C312" s="16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10"/>
    </row>
    <row r="313" spans="1:16" x14ac:dyDescent="0.25">
      <c r="A313" s="11"/>
      <c r="B313" s="76"/>
      <c r="C313" s="16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10"/>
    </row>
    <row r="314" spans="1:16" x14ac:dyDescent="0.25">
      <c r="A314" s="11"/>
      <c r="B314" s="76"/>
      <c r="C314" s="16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10"/>
    </row>
    <row r="315" spans="1:16" x14ac:dyDescent="0.25">
      <c r="A315" s="11"/>
      <c r="B315" s="76"/>
      <c r="C315" s="16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10"/>
    </row>
    <row r="316" spans="1:16" x14ac:dyDescent="0.25">
      <c r="A316" s="11"/>
      <c r="B316" s="76"/>
      <c r="C316" s="16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10"/>
    </row>
    <row r="317" spans="1:16" x14ac:dyDescent="0.25">
      <c r="A317" s="9"/>
      <c r="B317" s="8"/>
      <c r="C317" s="7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5"/>
    </row>
    <row r="318" spans="1:16" x14ac:dyDescent="0.25">
      <c r="A318" s="62"/>
      <c r="B318" s="74" t="str">
        <f>$B$1</f>
        <v>NORGES STYRKELØFTFORBUND</v>
      </c>
      <c r="C318" s="73"/>
      <c r="D318" s="73"/>
      <c r="E318" s="73"/>
      <c r="F318" s="73"/>
      <c r="G318" s="73"/>
      <c r="H318" s="73"/>
      <c r="I318" s="89"/>
      <c r="J318" s="95" t="str">
        <f>M13</f>
        <v>Kal_uke 5</v>
      </c>
      <c r="K318" s="89"/>
      <c r="L318" s="89"/>
      <c r="M318" s="89"/>
      <c r="N318" s="89"/>
      <c r="O318" s="89"/>
      <c r="P318" s="63"/>
    </row>
    <row r="319" spans="1:16" x14ac:dyDescent="0.25">
      <c r="A319" s="62"/>
      <c r="B319" s="74" t="str">
        <f>$B$2</f>
        <v xml:space="preserve">Treningsopplegg 3 dager per uke </v>
      </c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59" t="str">
        <f>REPT(P1,1)</f>
        <v>Datum</v>
      </c>
    </row>
    <row r="320" spans="1:16" x14ac:dyDescent="0.25">
      <c r="A320" s="62"/>
      <c r="B320" s="74" t="str">
        <f>$B$3</f>
        <v xml:space="preserve">Utarbeidet av Dietmar Wolf - Utdanningskonsulent i NSF </v>
      </c>
      <c r="C320" s="73"/>
      <c r="D320" s="73"/>
      <c r="E320" s="73"/>
      <c r="F320" s="73"/>
      <c r="G320" s="73"/>
      <c r="H320" s="73"/>
      <c r="I320" s="33"/>
      <c r="J320" s="33"/>
      <c r="K320" s="33"/>
      <c r="L320" s="33"/>
      <c r="M320" s="60"/>
      <c r="N320" s="73"/>
      <c r="O320" s="73"/>
      <c r="P320" s="59" t="str">
        <f>REPT(P2,1)</f>
        <v>Navn</v>
      </c>
    </row>
    <row r="321" spans="1:16" x14ac:dyDescent="0.25">
      <c r="A321" s="48" t="s">
        <v>44</v>
      </c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47"/>
      <c r="N321" s="47"/>
      <c r="O321" s="47"/>
      <c r="P321" s="46"/>
    </row>
    <row r="322" spans="1:16" x14ac:dyDescent="0.25">
      <c r="A322" s="11" t="s">
        <v>52</v>
      </c>
      <c r="B322" s="74"/>
      <c r="C322" s="73"/>
      <c r="D322" s="73"/>
      <c r="E322" s="73"/>
      <c r="F322" s="73"/>
      <c r="G322" s="91"/>
      <c r="H322" s="73"/>
      <c r="I322" s="73"/>
      <c r="J322" s="73"/>
      <c r="K322" s="147"/>
      <c r="L322" s="73"/>
      <c r="M322" s="73"/>
      <c r="N322" s="73"/>
      <c r="O322" s="73"/>
      <c r="P322" s="45"/>
    </row>
    <row r="323" spans="1:16" x14ac:dyDescent="0.25">
      <c r="A323" s="58" t="s">
        <v>89</v>
      </c>
      <c r="B323" s="36"/>
      <c r="C323" s="35"/>
      <c r="D323" s="35"/>
      <c r="E323" s="35"/>
      <c r="F323" s="35"/>
      <c r="G323" s="92"/>
      <c r="H323" s="73"/>
      <c r="I323" s="73"/>
      <c r="J323" s="76"/>
      <c r="K323" s="148"/>
      <c r="L323" s="76"/>
      <c r="M323" s="76"/>
      <c r="N323" s="76"/>
      <c r="O323" s="76"/>
      <c r="P323" s="31"/>
    </row>
    <row r="324" spans="1:16" x14ac:dyDescent="0.25">
      <c r="A324" s="44"/>
      <c r="B324" s="17"/>
      <c r="C324" s="57"/>
      <c r="D324" s="57"/>
      <c r="E324" s="57"/>
      <c r="F324" s="57"/>
      <c r="G324" s="92"/>
      <c r="H324" s="77"/>
      <c r="I324" s="76"/>
      <c r="J324" s="76"/>
      <c r="K324" s="76"/>
      <c r="L324" s="76"/>
      <c r="M324" s="76"/>
      <c r="N324" s="76"/>
      <c r="O324" s="76"/>
      <c r="P324" s="31"/>
    </row>
    <row r="325" spans="1:16" x14ac:dyDescent="0.25">
      <c r="A325" s="44" t="s">
        <v>132</v>
      </c>
      <c r="B325" s="34" t="s">
        <v>0</v>
      </c>
      <c r="C325" s="13">
        <f>ROUND(($F$28*0.65)/2.5,0)*2.5</f>
        <v>27.5</v>
      </c>
      <c r="D325" s="13">
        <f t="shared" ref="D325:F325" si="55">ROUND(($F$28*0.65)/2.5,0)*2.5</f>
        <v>27.5</v>
      </c>
      <c r="E325" s="13">
        <f t="shared" si="55"/>
        <v>27.5</v>
      </c>
      <c r="F325" s="13">
        <f t="shared" si="55"/>
        <v>27.5</v>
      </c>
      <c r="G325" s="149"/>
      <c r="H325" s="77"/>
      <c r="I325" s="76"/>
      <c r="J325" s="76"/>
      <c r="K325" s="76"/>
      <c r="L325" s="76"/>
      <c r="M325" s="76"/>
      <c r="N325" s="76"/>
      <c r="O325" s="76"/>
      <c r="P325" s="31"/>
    </row>
    <row r="326" spans="1:16" x14ac:dyDescent="0.25">
      <c r="A326" s="43" t="s">
        <v>90</v>
      </c>
      <c r="B326" s="42" t="s">
        <v>38</v>
      </c>
      <c r="C326" s="41" t="s">
        <v>4</v>
      </c>
      <c r="D326" s="41" t="s">
        <v>4</v>
      </c>
      <c r="E326" s="41" t="s">
        <v>4</v>
      </c>
      <c r="F326" s="41" t="s">
        <v>4</v>
      </c>
      <c r="G326" s="77"/>
      <c r="H326" s="77"/>
      <c r="I326" s="76"/>
      <c r="J326" s="76"/>
      <c r="K326" s="76"/>
      <c r="L326" s="76"/>
      <c r="M326" s="76"/>
      <c r="N326" s="76"/>
      <c r="O326" s="76"/>
      <c r="P326" s="31"/>
    </row>
    <row r="327" spans="1:16" x14ac:dyDescent="0.25">
      <c r="A327" s="44" t="s">
        <v>145</v>
      </c>
      <c r="B327" s="54" t="s">
        <v>0</v>
      </c>
      <c r="C327" s="13">
        <f>ROUND(($F$31*0.7)/2.5,0)*2.5</f>
        <v>10</v>
      </c>
      <c r="D327" s="13">
        <f t="shared" ref="D327:F327" si="56">ROUND(($F$31*0.7)/2.5,0)*2.5</f>
        <v>10</v>
      </c>
      <c r="E327" s="13">
        <f t="shared" si="56"/>
        <v>10</v>
      </c>
      <c r="F327" s="13">
        <f t="shared" si="56"/>
        <v>10</v>
      </c>
      <c r="G327" s="93"/>
      <c r="H327" s="76"/>
      <c r="I327" s="73"/>
      <c r="J327" s="73"/>
      <c r="K327" s="73"/>
      <c r="L327" s="73"/>
      <c r="M327" s="73"/>
      <c r="N327" s="73"/>
      <c r="O327" s="76"/>
      <c r="P327" s="31"/>
    </row>
    <row r="328" spans="1:16" x14ac:dyDescent="0.25">
      <c r="A328" s="43" t="s">
        <v>104</v>
      </c>
      <c r="B328" s="53" t="s">
        <v>38</v>
      </c>
      <c r="C328" s="12">
        <v>6</v>
      </c>
      <c r="D328" s="12">
        <v>6</v>
      </c>
      <c r="E328" s="12">
        <v>6</v>
      </c>
      <c r="F328" s="12">
        <v>6</v>
      </c>
      <c r="G328" s="76"/>
      <c r="H328" s="76"/>
      <c r="I328" s="73"/>
      <c r="J328" s="73"/>
      <c r="K328" s="73"/>
      <c r="L328" s="73"/>
      <c r="M328" s="73"/>
      <c r="N328" s="73"/>
      <c r="O328" s="76"/>
      <c r="P328" s="31"/>
    </row>
    <row r="329" spans="1:16" x14ac:dyDescent="0.25">
      <c r="A329" s="67" t="s">
        <v>37</v>
      </c>
      <c r="B329" s="70" t="s">
        <v>35</v>
      </c>
      <c r="C329" s="69">
        <v>30</v>
      </c>
      <c r="D329" s="69">
        <v>30</v>
      </c>
      <c r="E329" s="69">
        <v>30</v>
      </c>
      <c r="F329" s="69">
        <v>30</v>
      </c>
      <c r="G329" s="94"/>
      <c r="H329" s="150" t="s">
        <v>112</v>
      </c>
      <c r="I329" s="73"/>
      <c r="J329" s="73"/>
      <c r="K329" s="73"/>
      <c r="L329" s="73"/>
      <c r="M329" s="73"/>
      <c r="N329" s="73"/>
      <c r="O329" s="76"/>
      <c r="P329" s="31"/>
    </row>
    <row r="330" spans="1:16" x14ac:dyDescent="0.25">
      <c r="A330" s="43" t="s">
        <v>36</v>
      </c>
      <c r="B330" s="56" t="s">
        <v>38</v>
      </c>
      <c r="C330" s="41" t="s">
        <v>3</v>
      </c>
      <c r="D330" s="41" t="s">
        <v>3</v>
      </c>
      <c r="E330" s="41" t="s">
        <v>3</v>
      </c>
      <c r="F330" s="41" t="s">
        <v>3</v>
      </c>
      <c r="G330" s="77"/>
      <c r="H330" s="77"/>
      <c r="I330" s="73"/>
      <c r="J330" s="73"/>
      <c r="K330" s="73"/>
      <c r="L330" s="73"/>
      <c r="M330" s="73"/>
      <c r="N330" s="73"/>
      <c r="O330" s="76"/>
      <c r="P330" s="31"/>
    </row>
    <row r="331" spans="1:16" x14ac:dyDescent="0.25">
      <c r="A331" s="44" t="s">
        <v>124</v>
      </c>
      <c r="B331" s="54" t="s">
        <v>0</v>
      </c>
      <c r="C331" s="13" t="s">
        <v>39</v>
      </c>
      <c r="D331" s="13" t="s">
        <v>39</v>
      </c>
      <c r="E331" s="13" t="s">
        <v>39</v>
      </c>
      <c r="F331" s="13" t="s">
        <v>39</v>
      </c>
      <c r="G331" s="76"/>
      <c r="H331" s="74"/>
      <c r="I331" s="76"/>
      <c r="J331" s="76"/>
      <c r="K331" s="76"/>
      <c r="L331" s="76"/>
      <c r="M331" s="76"/>
      <c r="N331" s="76"/>
      <c r="O331" s="76"/>
      <c r="P331" s="31"/>
    </row>
    <row r="332" spans="1:16" ht="13.8" thickBot="1" x14ac:dyDescent="0.3">
      <c r="A332" s="111"/>
      <c r="B332" s="112" t="s">
        <v>38</v>
      </c>
      <c r="C332" s="113" t="s">
        <v>11</v>
      </c>
      <c r="D332" s="113" t="s">
        <v>11</v>
      </c>
      <c r="E332" s="113" t="s">
        <v>11</v>
      </c>
      <c r="F332" s="113" t="s">
        <v>11</v>
      </c>
      <c r="G332" s="76"/>
      <c r="H332" s="151"/>
      <c r="I332" s="76"/>
      <c r="J332" s="76"/>
      <c r="K332" s="76"/>
      <c r="L332" s="76"/>
      <c r="M332" s="76"/>
      <c r="N332" s="76"/>
      <c r="O332" s="76"/>
      <c r="P332" s="31"/>
    </row>
    <row r="333" spans="1:16" x14ac:dyDescent="0.25">
      <c r="A333" s="152" t="s">
        <v>7</v>
      </c>
      <c r="B333" s="122" t="s">
        <v>0</v>
      </c>
      <c r="C333" s="123">
        <f>ROUND(($F$7*0.6)/2.5,0)*2.5</f>
        <v>57.5</v>
      </c>
      <c r="D333" s="123">
        <f>ROUND(($F$7*0.725)/2.5,0)*2.5</f>
        <v>70</v>
      </c>
      <c r="E333" s="123">
        <f>ROUND(($F$7*0.8)/2.5,0)*2.5</f>
        <v>75</v>
      </c>
      <c r="F333" s="123">
        <f>ROUND(($F$7*0.85)/2.5,0)*2.5</f>
        <v>80</v>
      </c>
      <c r="G333" s="123">
        <f>ROUND(($F$7*0.85)/2.5,0)*2.5</f>
        <v>80</v>
      </c>
      <c r="H333" s="123">
        <f>ROUND(($F$7*0.85)/2.5,0)*2.5</f>
        <v>80</v>
      </c>
      <c r="I333" s="132"/>
      <c r="J333" s="153"/>
      <c r="K333" s="153"/>
      <c r="L333" s="112"/>
      <c r="M333" s="76"/>
      <c r="N333" s="76"/>
      <c r="O333" s="76"/>
      <c r="P333" s="10"/>
    </row>
    <row r="334" spans="1:16" x14ac:dyDescent="0.25">
      <c r="A334" s="38"/>
      <c r="B334" s="8" t="s">
        <v>38</v>
      </c>
      <c r="C334" s="14">
        <v>6</v>
      </c>
      <c r="D334" s="14">
        <v>5</v>
      </c>
      <c r="E334" s="14">
        <v>3</v>
      </c>
      <c r="F334" s="14">
        <v>3</v>
      </c>
      <c r="G334" s="14">
        <v>2</v>
      </c>
      <c r="H334" s="14">
        <v>3</v>
      </c>
      <c r="I334" s="133"/>
      <c r="J334" s="153"/>
      <c r="K334" s="154"/>
      <c r="L334" s="155"/>
      <c r="M334" s="77"/>
      <c r="N334" s="77"/>
      <c r="O334" s="77"/>
      <c r="P334" s="10"/>
    </row>
    <row r="335" spans="1:16" x14ac:dyDescent="0.25">
      <c r="A335" s="18" t="s">
        <v>53</v>
      </c>
      <c r="B335" s="17" t="s">
        <v>0</v>
      </c>
      <c r="C335" s="16">
        <f>ROUND(($F$12*0.6)/2.5,0)*2.5</f>
        <v>45</v>
      </c>
      <c r="D335" s="16">
        <f>ROUND(($F$12*0.725)/2.5,0)*2.5</f>
        <v>55</v>
      </c>
      <c r="E335" s="16">
        <f>ROUND(($F$12*0.8)/2.5,0)*2.5</f>
        <v>60</v>
      </c>
      <c r="F335" s="16">
        <f>ROUND(($F$12*0.85)/2.5,0)*2.5</f>
        <v>65</v>
      </c>
      <c r="G335" s="16">
        <f>ROUND(($F$12*0.85)/2.5,0)*2.5</f>
        <v>65</v>
      </c>
      <c r="H335" s="16">
        <f>ROUND(($F$12*0.85)/2.5,0)*2.5</f>
        <v>65</v>
      </c>
      <c r="I335" s="139"/>
      <c r="J335" s="153"/>
      <c r="K335" s="156" t="s">
        <v>14</v>
      </c>
      <c r="L335" s="155"/>
      <c r="M335" s="77"/>
      <c r="N335" s="77"/>
      <c r="O335" s="77"/>
      <c r="P335" s="10"/>
    </row>
    <row r="336" spans="1:16" ht="13.8" thickBot="1" x14ac:dyDescent="0.3">
      <c r="A336" s="50" t="s">
        <v>78</v>
      </c>
      <c r="B336" s="76" t="s">
        <v>38</v>
      </c>
      <c r="C336" s="115">
        <v>6</v>
      </c>
      <c r="D336" s="115">
        <v>5</v>
      </c>
      <c r="E336" s="115">
        <v>4</v>
      </c>
      <c r="F336" s="115">
        <v>2</v>
      </c>
      <c r="G336" s="115">
        <v>3</v>
      </c>
      <c r="H336" s="115">
        <v>2</v>
      </c>
      <c r="I336" s="139"/>
      <c r="J336" s="153"/>
      <c r="K336" s="153"/>
      <c r="L336" s="155"/>
      <c r="M336" s="77"/>
      <c r="N336" s="77"/>
      <c r="O336" s="77"/>
      <c r="P336" s="10"/>
    </row>
    <row r="337" spans="1:16" x14ac:dyDescent="0.25">
      <c r="A337" s="152" t="s">
        <v>149</v>
      </c>
      <c r="B337" s="122" t="s">
        <v>0</v>
      </c>
      <c r="C337" s="123">
        <f>ROUND(($F$17*0.6)/2.5,0)*2.5</f>
        <v>62.5</v>
      </c>
      <c r="D337" s="122">
        <f>ROUND(($F$17*0.725)/2.5,0)*2.5</f>
        <v>75</v>
      </c>
      <c r="E337" s="123">
        <f>ROUND(($F$17*0.8)/2.5,0)*2.5</f>
        <v>85</v>
      </c>
      <c r="F337" s="123">
        <f>ROUND(($F$17*0.85)/2.5,0)*2.5</f>
        <v>90</v>
      </c>
      <c r="G337" s="123">
        <f t="shared" ref="G337:H337" si="57">ROUND(($F$17*0.85)/2.5,0)*2.5</f>
        <v>90</v>
      </c>
      <c r="H337" s="123">
        <f t="shared" si="57"/>
        <v>90</v>
      </c>
      <c r="I337" s="131">
        <f>ROUND(($F$17*0.9)/2.5,0)*2.5</f>
        <v>95</v>
      </c>
      <c r="J337" s="132">
        <f>ROUND(($F$17*0.9)/2.5,0)*2.5</f>
        <v>95</v>
      </c>
      <c r="K337" s="153"/>
      <c r="L337" s="153"/>
      <c r="M337" s="112"/>
      <c r="N337" s="74"/>
      <c r="O337" s="76"/>
      <c r="P337" s="10"/>
    </row>
    <row r="338" spans="1:16" x14ac:dyDescent="0.25">
      <c r="A338" s="38" t="s">
        <v>74</v>
      </c>
      <c r="B338" s="8" t="s">
        <v>38</v>
      </c>
      <c r="C338" s="14">
        <v>6</v>
      </c>
      <c r="D338" s="6">
        <v>5</v>
      </c>
      <c r="E338" s="14">
        <v>3</v>
      </c>
      <c r="F338" s="14">
        <v>2</v>
      </c>
      <c r="G338" s="14">
        <v>2</v>
      </c>
      <c r="H338" s="14">
        <v>2</v>
      </c>
      <c r="I338" s="51">
        <v>2</v>
      </c>
      <c r="J338" s="133">
        <v>2</v>
      </c>
      <c r="K338" s="153"/>
      <c r="L338" s="154"/>
      <c r="M338" s="155"/>
      <c r="N338" s="74"/>
      <c r="O338" s="77"/>
      <c r="P338" s="10"/>
    </row>
    <row r="339" spans="1:16" x14ac:dyDescent="0.25">
      <c r="A339" s="18" t="s">
        <v>57</v>
      </c>
      <c r="B339" s="17" t="s">
        <v>0</v>
      </c>
      <c r="C339" s="16">
        <f>ROUND(($F$20*0.6)/2.5,0)*2.5</f>
        <v>45</v>
      </c>
      <c r="D339" s="16">
        <f>ROUND(($F$20*0.725)/2.5,0)*2.5</f>
        <v>55</v>
      </c>
      <c r="E339" s="16">
        <f>ROUND(($F$20*0.8)/2.5,0)*2.5</f>
        <v>60</v>
      </c>
      <c r="F339" s="16">
        <f>ROUND(($F$20*0.85)/2.5,0)*2.5</f>
        <v>65</v>
      </c>
      <c r="G339" s="16">
        <f t="shared" ref="G339:H339" si="58">ROUND(($F$20*0.85)/2.5,0)*2.5</f>
        <v>65</v>
      </c>
      <c r="H339" s="16">
        <f t="shared" si="58"/>
        <v>65</v>
      </c>
      <c r="I339" s="116"/>
      <c r="J339" s="140"/>
      <c r="K339" s="153"/>
      <c r="L339" s="156" t="s">
        <v>14</v>
      </c>
      <c r="M339" s="155"/>
      <c r="N339" s="74"/>
      <c r="O339" s="76"/>
      <c r="P339" s="10"/>
    </row>
    <row r="340" spans="1:16" ht="13.8" thickBot="1" x14ac:dyDescent="0.3">
      <c r="A340" s="157" t="s">
        <v>99</v>
      </c>
      <c r="B340" s="127" t="s">
        <v>38</v>
      </c>
      <c r="C340" s="128">
        <v>6</v>
      </c>
      <c r="D340" s="128">
        <v>5</v>
      </c>
      <c r="E340" s="128">
        <v>3</v>
      </c>
      <c r="F340" s="128">
        <v>3</v>
      </c>
      <c r="G340" s="128">
        <v>3</v>
      </c>
      <c r="H340" s="128">
        <v>3</v>
      </c>
      <c r="I340" s="127"/>
      <c r="J340" s="141"/>
      <c r="K340" s="153"/>
      <c r="L340" s="153"/>
      <c r="M340" s="155"/>
      <c r="N340" s="74"/>
      <c r="O340" s="77"/>
      <c r="P340" s="10"/>
    </row>
    <row r="341" spans="1:16" x14ac:dyDescent="0.25">
      <c r="A341" s="114" t="s">
        <v>111</v>
      </c>
      <c r="B341" s="65" t="s">
        <v>0</v>
      </c>
      <c r="C341" s="65">
        <f>ROUND(($F$27*0.6)/2.5,0)*2.5</f>
        <v>37.5</v>
      </c>
      <c r="D341" s="65">
        <f>ROUND(($F$27*0.725)/2.5,0)*2.5</f>
        <v>45</v>
      </c>
      <c r="E341" s="65">
        <f>ROUND(($F$27*0.8)/2.5,0)*2.5</f>
        <v>50</v>
      </c>
      <c r="F341" s="65">
        <f>ROUND(($F$27*0.85)/2.5,0)*2.5</f>
        <v>52.5</v>
      </c>
      <c r="G341" s="65">
        <f>ROUND(($F$27*0.85)/2.5,0)*2.5</f>
        <v>52.5</v>
      </c>
      <c r="H341" s="153"/>
      <c r="I341" s="76"/>
      <c r="J341" s="76"/>
      <c r="K341" s="76"/>
      <c r="L341" s="76"/>
      <c r="M341" s="76"/>
      <c r="N341" s="76"/>
      <c r="O341" s="76"/>
      <c r="P341" s="10"/>
    </row>
    <row r="342" spans="1:16" x14ac:dyDescent="0.25">
      <c r="A342" s="40" t="s">
        <v>102</v>
      </c>
      <c r="B342" s="19" t="s">
        <v>38</v>
      </c>
      <c r="C342" s="14">
        <v>6</v>
      </c>
      <c r="D342" s="14">
        <v>5</v>
      </c>
      <c r="E342" s="14">
        <v>4</v>
      </c>
      <c r="F342" s="14">
        <v>4</v>
      </c>
      <c r="G342" s="14">
        <v>4</v>
      </c>
      <c r="H342" s="154"/>
      <c r="I342" s="76"/>
      <c r="J342" s="76"/>
      <c r="K342" s="76"/>
      <c r="L342" s="76"/>
      <c r="M342" s="76"/>
      <c r="N342" s="76"/>
      <c r="O342" s="76"/>
      <c r="P342" s="10"/>
    </row>
    <row r="343" spans="1:16" x14ac:dyDescent="0.25">
      <c r="A343" s="18" t="s">
        <v>148</v>
      </c>
      <c r="B343" s="17" t="s">
        <v>0</v>
      </c>
      <c r="C343" s="16">
        <f>ROUND(($F$22*0.6)/2.5,0)*2.5</f>
        <v>25</v>
      </c>
      <c r="D343" s="16">
        <f>ROUND(($F$22*0.7)/2.5,0)*2.5</f>
        <v>30</v>
      </c>
      <c r="E343" s="16">
        <f>ROUND(($F$22*0.8)/2.5,0)*2.5</f>
        <v>35</v>
      </c>
      <c r="F343" s="65">
        <f t="shared" ref="F343" si="59">ROUND(($F$27*0.85)/2.5,0)*2.5</f>
        <v>52.5</v>
      </c>
      <c r="G343" s="16">
        <f>ROUND(($F$22*0.85)/2.5,0)*2.5</f>
        <v>35</v>
      </c>
      <c r="H343" s="77"/>
      <c r="I343" s="74"/>
      <c r="J343" s="74"/>
      <c r="K343" s="74"/>
      <c r="L343" s="74"/>
      <c r="M343" s="74"/>
      <c r="N343" s="74"/>
      <c r="O343" s="77"/>
      <c r="P343" s="10"/>
    </row>
    <row r="344" spans="1:16" x14ac:dyDescent="0.25">
      <c r="A344" s="39"/>
      <c r="B344" s="8" t="s">
        <v>38</v>
      </c>
      <c r="C344" s="14">
        <v>7</v>
      </c>
      <c r="D344" s="14">
        <v>6</v>
      </c>
      <c r="E344" s="14">
        <v>5</v>
      </c>
      <c r="F344" s="14">
        <v>4</v>
      </c>
      <c r="G344" s="14">
        <v>4</v>
      </c>
      <c r="H344" s="77"/>
      <c r="I344" s="74"/>
      <c r="J344" s="74"/>
      <c r="K344" s="74"/>
      <c r="L344" s="74"/>
      <c r="M344" s="74"/>
      <c r="N344" s="74"/>
      <c r="O344" s="77"/>
      <c r="P344" s="10"/>
    </row>
    <row r="345" spans="1:16" x14ac:dyDescent="0.25">
      <c r="A345" s="18" t="s">
        <v>12</v>
      </c>
      <c r="B345" s="17" t="s">
        <v>0</v>
      </c>
      <c r="C345" s="16">
        <f>ROUND(($F$30*0.5)/2.5,0)*2.5</f>
        <v>5</v>
      </c>
      <c r="D345" s="16">
        <f t="shared" ref="D345:G345" si="60">ROUND(($F$30*0.5)/2.5,0)*2.5</f>
        <v>5</v>
      </c>
      <c r="E345" s="16">
        <f t="shared" si="60"/>
        <v>5</v>
      </c>
      <c r="F345" s="16">
        <f t="shared" si="60"/>
        <v>5</v>
      </c>
      <c r="G345" s="16">
        <f t="shared" si="60"/>
        <v>5</v>
      </c>
      <c r="H345" s="77"/>
      <c r="I345" s="76"/>
      <c r="J345" s="76"/>
      <c r="K345" s="76"/>
      <c r="L345" s="76"/>
      <c r="M345" s="76"/>
      <c r="N345" s="76"/>
      <c r="O345" s="76"/>
      <c r="P345" s="10"/>
    </row>
    <row r="346" spans="1:16" x14ac:dyDescent="0.25">
      <c r="A346" s="15" t="s">
        <v>54</v>
      </c>
      <c r="B346" s="8" t="s">
        <v>38</v>
      </c>
      <c r="C346" s="14">
        <v>7</v>
      </c>
      <c r="D346" s="14">
        <v>7</v>
      </c>
      <c r="E346" s="14">
        <v>7</v>
      </c>
      <c r="F346" s="14">
        <v>5</v>
      </c>
      <c r="G346" s="14">
        <v>7</v>
      </c>
      <c r="H346" s="77"/>
      <c r="I346" s="76"/>
      <c r="J346" s="76"/>
      <c r="K346" s="76"/>
      <c r="L346" s="76"/>
      <c r="M346" s="76"/>
      <c r="N346" s="76"/>
      <c r="O346" s="76"/>
      <c r="P346" s="10"/>
    </row>
    <row r="347" spans="1:16" x14ac:dyDescent="0.25">
      <c r="A347" s="78" t="s">
        <v>133</v>
      </c>
      <c r="B347" s="79" t="s">
        <v>0</v>
      </c>
      <c r="C347" s="80">
        <f>ROUND(($F$29*0.6)/2.5,0)*2.5</f>
        <v>22.5</v>
      </c>
      <c r="D347" s="80">
        <f>ROUND(($F$29*0.725)/2.5,0)*2.5</f>
        <v>27.5</v>
      </c>
      <c r="E347" s="80">
        <f>ROUND(($F$29*0.8)/2.5,0)*2.5</f>
        <v>30</v>
      </c>
      <c r="F347" s="65">
        <f t="shared" ref="F347" si="61">ROUND(($F$27*0.85)/2.5,0)*2.5</f>
        <v>52.5</v>
      </c>
      <c r="G347" s="80">
        <f>ROUND(($F$29*0.85)/2.5,0)*2.5</f>
        <v>32.5</v>
      </c>
      <c r="H347" s="77"/>
      <c r="I347" s="76"/>
      <c r="J347" s="76"/>
      <c r="K347" s="76"/>
      <c r="L347" s="76"/>
      <c r="M347" s="76"/>
      <c r="N347" s="76"/>
      <c r="O347" s="76"/>
      <c r="P347" s="10"/>
    </row>
    <row r="348" spans="1:16" x14ac:dyDescent="0.25">
      <c r="A348" s="81" t="s">
        <v>102</v>
      </c>
      <c r="B348" s="82" t="s">
        <v>38</v>
      </c>
      <c r="C348" s="83">
        <v>8</v>
      </c>
      <c r="D348" s="83">
        <v>6</v>
      </c>
      <c r="E348" s="83">
        <v>5</v>
      </c>
      <c r="F348" s="14">
        <v>6</v>
      </c>
      <c r="G348" s="83">
        <v>4</v>
      </c>
      <c r="H348" s="76"/>
      <c r="I348" s="76"/>
      <c r="J348" s="76"/>
      <c r="K348" s="76"/>
      <c r="L348" s="76"/>
      <c r="M348" s="76"/>
      <c r="N348" s="76"/>
      <c r="O348" s="76"/>
      <c r="P348" s="10"/>
    </row>
    <row r="349" spans="1:16" x14ac:dyDescent="0.25">
      <c r="A349" s="49" t="s">
        <v>50</v>
      </c>
      <c r="B349" s="36" t="s">
        <v>1</v>
      </c>
      <c r="C349" s="35" t="s">
        <v>51</v>
      </c>
      <c r="D349" s="77"/>
      <c r="E349" s="77"/>
      <c r="F349" s="77"/>
      <c r="G349" s="74"/>
      <c r="H349" s="76"/>
      <c r="I349" s="76"/>
      <c r="J349" s="76"/>
      <c r="K349" s="76"/>
      <c r="L349" s="76"/>
      <c r="M349" s="76"/>
      <c r="N349" s="76"/>
      <c r="O349" s="76"/>
      <c r="P349" s="10"/>
    </row>
    <row r="350" spans="1:16" x14ac:dyDescent="0.25">
      <c r="A350" s="48" t="s">
        <v>115</v>
      </c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47"/>
      <c r="N350" s="47"/>
      <c r="O350" s="47"/>
      <c r="P350" s="46"/>
    </row>
    <row r="351" spans="1:16" x14ac:dyDescent="0.25">
      <c r="A351" s="11" t="s">
        <v>52</v>
      </c>
      <c r="B351" s="74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45"/>
    </row>
    <row r="352" spans="1:16" x14ac:dyDescent="0.25">
      <c r="A352" s="85" t="s">
        <v>25</v>
      </c>
      <c r="B352" s="17" t="s">
        <v>0</v>
      </c>
      <c r="C352" s="16">
        <f>ROUND(($F$14*0.6)/2.5,0)*2.5</f>
        <v>22.5</v>
      </c>
      <c r="D352" s="16">
        <f>ROUND(($F$14*0.7)/2.5,0)*2.5</f>
        <v>27.5</v>
      </c>
      <c r="E352" s="16">
        <f>ROUND(($F$14*0.8)/2.5,0)*2.5</f>
        <v>30</v>
      </c>
      <c r="F352" s="16">
        <f>ROUND(($F$14*0.9)/2.5,0)*2.5</f>
        <v>35</v>
      </c>
      <c r="G352" s="76"/>
      <c r="H352" s="76"/>
      <c r="I352" s="76"/>
      <c r="J352" s="76"/>
      <c r="K352" s="76"/>
      <c r="L352" s="76"/>
      <c r="M352" s="76"/>
      <c r="N352" s="76"/>
      <c r="O352" s="76"/>
      <c r="P352" s="31"/>
    </row>
    <row r="353" spans="1:16" x14ac:dyDescent="0.25">
      <c r="A353" s="96"/>
      <c r="B353" s="76" t="s">
        <v>38</v>
      </c>
      <c r="C353" s="115">
        <v>6</v>
      </c>
      <c r="D353" s="115">
        <v>5</v>
      </c>
      <c r="E353" s="115">
        <v>4</v>
      </c>
      <c r="F353" s="115">
        <v>3</v>
      </c>
      <c r="G353" s="76"/>
      <c r="H353" s="76"/>
      <c r="I353" s="112"/>
      <c r="J353" s="76"/>
      <c r="K353" s="76"/>
      <c r="L353" s="76"/>
      <c r="M353" s="76"/>
      <c r="N353" s="76"/>
      <c r="O353" s="76"/>
      <c r="P353" s="31"/>
    </row>
    <row r="354" spans="1:16" x14ac:dyDescent="0.25">
      <c r="A354" s="85" t="s">
        <v>136</v>
      </c>
      <c r="B354" s="17" t="s">
        <v>0</v>
      </c>
      <c r="C354" s="16">
        <f>ROUND(($F$11*0.6)/2.5,0)*2.5</f>
        <v>47.5</v>
      </c>
      <c r="D354" s="16">
        <f>ROUND(($F$11*0.725)/2.5,0)*2.5</f>
        <v>57.5</v>
      </c>
      <c r="E354" s="16">
        <f>ROUND(($F$11*0.8)/2.5,0)*2.5</f>
        <v>65</v>
      </c>
      <c r="F354" s="16">
        <f>ROUND(($F$11*0.8)/2.5,0)*2.5</f>
        <v>65</v>
      </c>
      <c r="G354" s="16">
        <f>ROUND(($F$11*0.8)/2.5,0)*2.5</f>
        <v>65</v>
      </c>
      <c r="H354" s="16">
        <f>ROUND(($F$11*0.8)/2.5,0)*2.5</f>
        <v>65</v>
      </c>
      <c r="I354" s="76"/>
      <c r="J354" s="112"/>
      <c r="K354" s="112"/>
      <c r="L354" s="112"/>
      <c r="M354" s="76"/>
      <c r="N354" s="76"/>
      <c r="O354" s="76"/>
      <c r="P354" s="10"/>
    </row>
    <row r="355" spans="1:16" ht="13.8" thickBot="1" x14ac:dyDescent="0.3">
      <c r="A355" s="96"/>
      <c r="B355" s="76" t="s">
        <v>38</v>
      </c>
      <c r="C355" s="115">
        <v>6</v>
      </c>
      <c r="D355" s="115">
        <v>5</v>
      </c>
      <c r="E355" s="115">
        <v>5</v>
      </c>
      <c r="F355" s="115">
        <v>5</v>
      </c>
      <c r="G355" s="115">
        <v>5</v>
      </c>
      <c r="H355" s="14">
        <v>5</v>
      </c>
      <c r="I355" s="76"/>
      <c r="J355" s="155"/>
      <c r="K355" s="155"/>
      <c r="L355" s="74"/>
      <c r="M355" s="77"/>
      <c r="N355" s="77"/>
      <c r="O355" s="77"/>
      <c r="P355" s="10"/>
    </row>
    <row r="356" spans="1:16" x14ac:dyDescent="0.25">
      <c r="A356" s="159" t="s">
        <v>125</v>
      </c>
      <c r="B356" s="122" t="s">
        <v>0</v>
      </c>
      <c r="C356" s="123">
        <f>ROUND(($F$17*0.6)/2.5,0)*2.5</f>
        <v>62.5</v>
      </c>
      <c r="D356" s="122">
        <f>ROUND(($F$17*0.725)/2.5,0)*2.5</f>
        <v>75</v>
      </c>
      <c r="E356" s="123">
        <f>ROUND(($F$17*0.8)/2.5,0)*2.5</f>
        <v>85</v>
      </c>
      <c r="F356" s="123">
        <f>ROUND(($F$17*0.85)/2.5,0)*2.5</f>
        <v>90</v>
      </c>
      <c r="G356" s="124">
        <f>ROUND(($F$17*0.85)/2.5,0)*2.5</f>
        <v>90</v>
      </c>
      <c r="H356" s="153"/>
      <c r="I356" s="153"/>
      <c r="J356" s="74"/>
      <c r="K356" s="74"/>
      <c r="L356" s="74"/>
      <c r="M356" s="74"/>
      <c r="N356" s="74"/>
      <c r="O356" s="76"/>
      <c r="P356" s="10"/>
    </row>
    <row r="357" spans="1:16" x14ac:dyDescent="0.25">
      <c r="A357" s="9" t="s">
        <v>67</v>
      </c>
      <c r="B357" s="8" t="s">
        <v>38</v>
      </c>
      <c r="C357" s="14">
        <v>6</v>
      </c>
      <c r="D357" s="6">
        <v>5</v>
      </c>
      <c r="E357" s="14">
        <v>3</v>
      </c>
      <c r="F357" s="14">
        <v>2</v>
      </c>
      <c r="G357" s="125">
        <v>3</v>
      </c>
      <c r="H357" s="153"/>
      <c r="I357" s="154"/>
      <c r="J357" s="74"/>
      <c r="K357" s="74"/>
      <c r="L357" s="74"/>
      <c r="M357" s="74"/>
      <c r="N357" s="74"/>
      <c r="O357" s="77"/>
      <c r="P357" s="10"/>
    </row>
    <row r="358" spans="1:16" x14ac:dyDescent="0.25">
      <c r="A358" s="18" t="s">
        <v>60</v>
      </c>
      <c r="B358" s="17" t="s">
        <v>0</v>
      </c>
      <c r="C358" s="16">
        <f>ROUND(($F$15*0.6)/2.5,0)*2.5</f>
        <v>57.5</v>
      </c>
      <c r="D358" s="16">
        <f>ROUND(($F$15*0.725)/2.5,0)*2.5</f>
        <v>70</v>
      </c>
      <c r="E358" s="16">
        <f>ROUND(($F$15*0.8)/2.5,0)*2.5</f>
        <v>75</v>
      </c>
      <c r="F358" s="16">
        <f>ROUND(($F$15*0.85)/2.5,0)*2.5</f>
        <v>80</v>
      </c>
      <c r="G358" s="126">
        <f>ROUND(($F$15*0.85)/2.5,0)*2.5</f>
        <v>80</v>
      </c>
      <c r="H358" s="153"/>
      <c r="I358" s="156" t="s">
        <v>14</v>
      </c>
      <c r="J358" s="74"/>
      <c r="K358" s="74"/>
      <c r="L358" s="74"/>
      <c r="M358" s="74"/>
      <c r="N358" s="74"/>
      <c r="O358" s="77"/>
      <c r="P358" s="10"/>
    </row>
    <row r="359" spans="1:16" ht="13.8" thickBot="1" x14ac:dyDescent="0.3">
      <c r="A359" s="160" t="s">
        <v>59</v>
      </c>
      <c r="B359" s="127" t="s">
        <v>38</v>
      </c>
      <c r="C359" s="128">
        <v>6</v>
      </c>
      <c r="D359" s="128">
        <v>5</v>
      </c>
      <c r="E359" s="128">
        <v>3</v>
      </c>
      <c r="F359" s="128">
        <v>3</v>
      </c>
      <c r="G359" s="129">
        <v>2</v>
      </c>
      <c r="H359" s="153"/>
      <c r="I359" s="153"/>
      <c r="J359" s="74"/>
      <c r="K359" s="74"/>
      <c r="L359" s="74"/>
      <c r="M359" s="74"/>
      <c r="N359" s="74"/>
      <c r="O359" s="77"/>
      <c r="P359" s="10"/>
    </row>
    <row r="360" spans="1:16" x14ac:dyDescent="0.25">
      <c r="A360" s="117" t="s">
        <v>105</v>
      </c>
      <c r="B360" s="65" t="s">
        <v>0</v>
      </c>
      <c r="C360" s="65">
        <f>ROUND(($F$26*0.6)/2.5,0)*2.5</f>
        <v>45</v>
      </c>
      <c r="D360" s="65">
        <f>ROUND(($F$26*0.725)/2.5,0)*2.5</f>
        <v>55</v>
      </c>
      <c r="E360" s="65">
        <f>ROUND(($F$26*0.8)/2.5,0)*2.5</f>
        <v>60</v>
      </c>
      <c r="F360" s="65">
        <f t="shared" ref="F360:G360" si="62">ROUND(($F$26*0.8)/2.5,0)*2.5</f>
        <v>60</v>
      </c>
      <c r="G360" s="65">
        <f t="shared" si="62"/>
        <v>60</v>
      </c>
      <c r="H360" s="112"/>
      <c r="I360" s="112"/>
      <c r="J360" s="112"/>
      <c r="K360" s="112"/>
      <c r="L360" s="74"/>
      <c r="M360" s="74"/>
      <c r="N360" s="74"/>
      <c r="O360" s="73"/>
      <c r="P360" s="21"/>
    </row>
    <row r="361" spans="1:16" x14ac:dyDescent="0.25">
      <c r="A361" s="50" t="s">
        <v>58</v>
      </c>
      <c r="B361" s="19" t="s">
        <v>38</v>
      </c>
      <c r="C361" s="14">
        <v>4</v>
      </c>
      <c r="D361" s="14">
        <v>3</v>
      </c>
      <c r="E361" s="14">
        <v>4</v>
      </c>
      <c r="F361" s="14">
        <v>4</v>
      </c>
      <c r="G361" s="14">
        <v>4</v>
      </c>
      <c r="H361" s="93"/>
      <c r="I361" s="93"/>
      <c r="J361" s="93"/>
      <c r="K361" s="93"/>
      <c r="L361" s="74"/>
      <c r="M361" s="74"/>
      <c r="N361" s="74"/>
      <c r="O361" s="77"/>
      <c r="P361" s="10"/>
    </row>
    <row r="362" spans="1:16" x14ac:dyDescent="0.25">
      <c r="A362" s="18" t="s">
        <v>148</v>
      </c>
      <c r="B362" s="17" t="s">
        <v>0</v>
      </c>
      <c r="C362" s="16">
        <f>ROUND(($F$22*0.6)/2.5,0)*2.5</f>
        <v>25</v>
      </c>
      <c r="D362" s="16">
        <f>ROUND(($F$22*0.7)/2.5,0)*2.5</f>
        <v>30</v>
      </c>
      <c r="E362" s="16">
        <f>ROUND(($F$22*0.8)/2.5,0)*2.5</f>
        <v>35</v>
      </c>
      <c r="F362" s="16">
        <f>ROUND(($F$22*0.85)/2.5,0)*2.5</f>
        <v>35</v>
      </c>
      <c r="G362" s="16">
        <f>ROUND(($F$22*0.85)/2.5,0)*2.5</f>
        <v>35</v>
      </c>
      <c r="H362" s="74"/>
      <c r="I362" s="76"/>
      <c r="J362" s="74"/>
      <c r="K362" s="74"/>
      <c r="L362" s="74"/>
      <c r="M362" s="74"/>
      <c r="N362" s="74"/>
      <c r="O362" s="76"/>
      <c r="P362" s="10"/>
    </row>
    <row r="363" spans="1:16" x14ac:dyDescent="0.25">
      <c r="A363" s="39"/>
      <c r="B363" s="8" t="s">
        <v>38</v>
      </c>
      <c r="C363" s="14">
        <v>7</v>
      </c>
      <c r="D363" s="14">
        <v>6</v>
      </c>
      <c r="E363" s="14">
        <v>5</v>
      </c>
      <c r="F363" s="14">
        <v>4</v>
      </c>
      <c r="G363" s="14">
        <v>4</v>
      </c>
      <c r="H363" s="74"/>
      <c r="I363" s="76"/>
      <c r="J363" s="74"/>
      <c r="K363" s="74"/>
      <c r="L363" s="74"/>
      <c r="M363" s="74"/>
      <c r="N363" s="74"/>
      <c r="O363" s="77"/>
      <c r="P363" s="10"/>
    </row>
    <row r="364" spans="1:16" x14ac:dyDescent="0.25">
      <c r="A364" s="18" t="s">
        <v>61</v>
      </c>
      <c r="B364" s="16" t="s">
        <v>0</v>
      </c>
      <c r="C364" s="16">
        <f>ROUND(($F$28*0.7)/2.5,0)*2.5</f>
        <v>30</v>
      </c>
      <c r="D364" s="16">
        <f>ROUND(($F$28*0.7)/2.5,0)*2.5</f>
        <v>30</v>
      </c>
      <c r="E364" s="16">
        <f>ROUND(($F$28*0.7)/2.5,0)*2.5</f>
        <v>30</v>
      </c>
      <c r="F364" s="16">
        <f>ROUND(($F$28*0.7)/2.5,0)*2.5</f>
        <v>30</v>
      </c>
      <c r="G364" s="77"/>
      <c r="H364" s="76"/>
      <c r="I364" s="76"/>
      <c r="J364" s="74"/>
      <c r="K364" s="74"/>
      <c r="L364" s="76"/>
      <c r="M364" s="76"/>
      <c r="N364" s="76"/>
      <c r="O364" s="76"/>
      <c r="P364" s="10"/>
    </row>
    <row r="365" spans="1:16" x14ac:dyDescent="0.25">
      <c r="A365" s="20" t="s">
        <v>126</v>
      </c>
      <c r="B365" s="19" t="s">
        <v>38</v>
      </c>
      <c r="C365" s="14">
        <v>8</v>
      </c>
      <c r="D365" s="14">
        <v>8</v>
      </c>
      <c r="E365" s="14">
        <v>8</v>
      </c>
      <c r="F365" s="14">
        <v>8</v>
      </c>
      <c r="G365" s="6"/>
      <c r="H365" s="6"/>
      <c r="I365" s="6"/>
      <c r="J365" s="6"/>
      <c r="K365" s="55"/>
      <c r="L365" s="6"/>
      <c r="M365" s="6"/>
      <c r="N365" s="6"/>
      <c r="O365" s="6"/>
      <c r="P365" s="5"/>
    </row>
    <row r="366" spans="1:16" x14ac:dyDescent="0.25">
      <c r="A366" s="11"/>
      <c r="B366" s="76"/>
      <c r="C366" s="76"/>
      <c r="D366" s="77"/>
      <c r="E366" s="77"/>
      <c r="F366" s="77"/>
      <c r="G366" s="77"/>
      <c r="H366" s="76"/>
      <c r="I366" s="76"/>
      <c r="J366" s="76"/>
      <c r="K366" s="76"/>
      <c r="L366" s="76"/>
      <c r="M366" s="76"/>
      <c r="N366" s="76"/>
      <c r="O366" s="76"/>
      <c r="P366" s="10"/>
    </row>
    <row r="367" spans="1:16" x14ac:dyDescent="0.25">
      <c r="A367" s="48" t="s">
        <v>49</v>
      </c>
      <c r="B367" s="76"/>
      <c r="C367" s="76"/>
      <c r="D367" s="77"/>
      <c r="E367" s="77"/>
      <c r="F367" s="77"/>
      <c r="G367" s="77"/>
      <c r="H367" s="77"/>
      <c r="I367" s="76"/>
      <c r="J367" s="76"/>
      <c r="K367" s="77"/>
      <c r="L367" s="77"/>
      <c r="M367" s="74"/>
      <c r="N367" s="74"/>
      <c r="O367" s="76"/>
      <c r="P367" s="10"/>
    </row>
    <row r="368" spans="1:16" x14ac:dyDescent="0.25">
      <c r="A368" s="11" t="s">
        <v>52</v>
      </c>
      <c r="B368" s="76"/>
      <c r="C368" s="76"/>
      <c r="D368" s="76"/>
      <c r="E368" s="76"/>
      <c r="F368" s="73"/>
      <c r="G368" s="76"/>
      <c r="H368" s="151"/>
      <c r="I368" s="76"/>
      <c r="J368" s="74"/>
      <c r="K368" s="76"/>
      <c r="L368" s="77"/>
      <c r="M368" s="74"/>
      <c r="N368" s="74"/>
      <c r="O368" s="76"/>
      <c r="P368" s="31"/>
    </row>
    <row r="369" spans="1:16" x14ac:dyDescent="0.25">
      <c r="A369" s="18" t="s">
        <v>141</v>
      </c>
      <c r="B369" s="17" t="s">
        <v>0</v>
      </c>
      <c r="C369" s="16">
        <f>ROUND(($F$7*0.6)/2.5,0)*2.5</f>
        <v>57.5</v>
      </c>
      <c r="D369" s="16">
        <f>ROUND(($F$7*0.725)/2.5,0)*2.5</f>
        <v>70</v>
      </c>
      <c r="E369" s="16">
        <f>ROUND(($F$7*0.8)/2.5,0)*2.5</f>
        <v>75</v>
      </c>
      <c r="F369" s="16">
        <f>ROUND(($F$7*0.85)/2.5,0)*2.5</f>
        <v>80</v>
      </c>
      <c r="G369" s="52">
        <f>ROUND(($F$9*0.85)/2.5,0)*2.5</f>
        <v>90</v>
      </c>
      <c r="H369" s="52">
        <f>ROUND(($F$9*0.9)/2.5,0)*2.5</f>
        <v>95</v>
      </c>
      <c r="I369" s="52">
        <f t="shared" ref="I369:J369" si="63">ROUND(($F$9*0.9)/2.5,0)*2.5</f>
        <v>95</v>
      </c>
      <c r="J369" s="52">
        <f t="shared" si="63"/>
        <v>95</v>
      </c>
      <c r="K369" s="162" t="s">
        <v>64</v>
      </c>
      <c r="L369" s="161"/>
      <c r="M369" s="76"/>
      <c r="N369" s="76"/>
      <c r="O369" s="76"/>
      <c r="P369" s="10"/>
    </row>
    <row r="370" spans="1:16" x14ac:dyDescent="0.25">
      <c r="A370" s="38"/>
      <c r="B370" s="8" t="s">
        <v>38</v>
      </c>
      <c r="C370" s="14">
        <v>5</v>
      </c>
      <c r="D370" s="14">
        <v>4</v>
      </c>
      <c r="E370" s="14">
        <v>3</v>
      </c>
      <c r="F370" s="14">
        <v>2</v>
      </c>
      <c r="G370" s="51">
        <v>3</v>
      </c>
      <c r="H370" s="51">
        <v>2</v>
      </c>
      <c r="I370" s="51">
        <v>2</v>
      </c>
      <c r="J370" s="51">
        <v>2</v>
      </c>
      <c r="K370" s="73"/>
      <c r="L370" s="155"/>
      <c r="M370" s="77"/>
      <c r="N370" s="77"/>
      <c r="O370" s="77"/>
      <c r="P370" s="10"/>
    </row>
    <row r="371" spans="1:16" x14ac:dyDescent="0.25">
      <c r="A371" s="179" t="s">
        <v>142</v>
      </c>
      <c r="B371" s="17" t="s">
        <v>0</v>
      </c>
      <c r="C371" s="16">
        <f>ROUND(($F$7*0.6)/2.5,0)*2.5</f>
        <v>57.5</v>
      </c>
      <c r="D371" s="16">
        <f>ROUND(($F$7*0.725)/2.5,0)*2.5</f>
        <v>70</v>
      </c>
      <c r="E371" s="16">
        <f>ROUND(($F$7*0.8)/2.5,0)*2.5</f>
        <v>75</v>
      </c>
      <c r="F371" s="16">
        <f>ROUND(($F$7*0.875)/2.5,0)*2.5</f>
        <v>82.5</v>
      </c>
      <c r="G371" s="52">
        <f>ROUND(($F$8*0.8)/2.5,0)*2.5</f>
        <v>92.5</v>
      </c>
      <c r="H371" s="52">
        <f>ROUND(($F$8*0.85)/2.5,0)*2.5</f>
        <v>97.5</v>
      </c>
      <c r="I371" s="52">
        <f>ROUND(($F$8*0.85)/2.5,0)*2.5</f>
        <v>97.5</v>
      </c>
      <c r="J371" s="162" t="s">
        <v>64</v>
      </c>
      <c r="K371" s="76"/>
      <c r="L371" s="77"/>
      <c r="M371" s="74"/>
      <c r="N371" s="74"/>
      <c r="O371" s="76"/>
      <c r="P371" s="10"/>
    </row>
    <row r="372" spans="1:16" x14ac:dyDescent="0.25">
      <c r="A372" s="180" t="s">
        <v>131</v>
      </c>
      <c r="B372" s="8" t="s">
        <v>38</v>
      </c>
      <c r="C372" s="14">
        <v>5</v>
      </c>
      <c r="D372" s="14">
        <v>4</v>
      </c>
      <c r="E372" s="14">
        <v>3</v>
      </c>
      <c r="F372" s="14">
        <v>2</v>
      </c>
      <c r="G372" s="51">
        <v>3</v>
      </c>
      <c r="H372" s="51">
        <v>3</v>
      </c>
      <c r="I372" s="51">
        <v>3</v>
      </c>
      <c r="J372" s="76"/>
      <c r="K372" s="76"/>
      <c r="L372" s="77"/>
      <c r="M372" s="74"/>
      <c r="N372" s="74"/>
      <c r="O372" s="77"/>
      <c r="P372" s="10"/>
    </row>
    <row r="373" spans="1:16" x14ac:dyDescent="0.25">
      <c r="A373" s="18" t="s">
        <v>62</v>
      </c>
      <c r="B373" s="17" t="s">
        <v>0</v>
      </c>
      <c r="C373" s="29">
        <f>ROUND(($F$15*0.6)/2.5,0)*2.5</f>
        <v>57.5</v>
      </c>
      <c r="D373" s="28">
        <f>ROUND(($F$15*0.725)/2.5,0)*2.5</f>
        <v>70</v>
      </c>
      <c r="E373" s="27">
        <f>ROUND(($F$15*0.8)/2.5,0)*2.5</f>
        <v>75</v>
      </c>
      <c r="F373" s="27">
        <f>ROUND(($F$15*0.85)/2.5,0)*2.5</f>
        <v>80</v>
      </c>
      <c r="G373" s="27">
        <f>ROUND(($F$15*0.85)/2.5,0)*2.5</f>
        <v>80</v>
      </c>
      <c r="H373" s="27">
        <f>ROUND(($F$15*0.85)/2.5,0)*2.5</f>
        <v>80</v>
      </c>
      <c r="I373" s="153"/>
      <c r="J373" s="76"/>
      <c r="K373" s="76"/>
      <c r="L373" s="74"/>
      <c r="M373" s="163" t="s">
        <v>16</v>
      </c>
      <c r="N373" s="164" t="s">
        <v>103</v>
      </c>
      <c r="O373" s="165" t="s">
        <v>13</v>
      </c>
      <c r="P373" s="10"/>
    </row>
    <row r="374" spans="1:16" x14ac:dyDescent="0.25">
      <c r="A374" s="121" t="s">
        <v>138</v>
      </c>
      <c r="B374" s="8" t="s">
        <v>38</v>
      </c>
      <c r="C374" s="26">
        <v>6</v>
      </c>
      <c r="D374" s="25">
        <v>5</v>
      </c>
      <c r="E374" s="24">
        <v>4</v>
      </c>
      <c r="F374" s="120">
        <v>4</v>
      </c>
      <c r="G374" s="120">
        <v>4</v>
      </c>
      <c r="H374" s="120">
        <v>4</v>
      </c>
      <c r="I374" s="153"/>
      <c r="J374" s="76"/>
      <c r="K374" s="76"/>
      <c r="L374" s="74"/>
      <c r="M374" s="163" t="s">
        <v>15</v>
      </c>
      <c r="N374" s="164" t="s">
        <v>15</v>
      </c>
      <c r="O374" s="165" t="s">
        <v>15</v>
      </c>
      <c r="P374" s="10"/>
    </row>
    <row r="375" spans="1:16" x14ac:dyDescent="0.25">
      <c r="A375" s="18" t="s">
        <v>101</v>
      </c>
      <c r="B375" s="17" t="s">
        <v>0</v>
      </c>
      <c r="C375" s="16">
        <f>ROUND(($F$24*0.6)/2.5,0)*2.5</f>
        <v>57.5</v>
      </c>
      <c r="D375" s="16">
        <f>ROUND(($F$24*0.725)/2.5,0)*2.5</f>
        <v>70</v>
      </c>
      <c r="E375" s="16">
        <f>ROUND(($F$24*0.8)/2.5,0)*2.5</f>
        <v>75</v>
      </c>
      <c r="F375" s="16">
        <f>ROUND(($F$24*0.85)/2.5,0)*2.5</f>
        <v>80</v>
      </c>
      <c r="G375" s="16">
        <f t="shared" ref="G375:H375" si="64">ROUND(($F$24*0.85)/2.5,0)*2.5</f>
        <v>80</v>
      </c>
      <c r="H375" s="16">
        <f t="shared" si="64"/>
        <v>80</v>
      </c>
      <c r="I375" s="93"/>
      <c r="J375" s="116"/>
      <c r="K375" s="76"/>
      <c r="L375" s="76"/>
      <c r="M375" s="76"/>
      <c r="N375" s="76"/>
      <c r="O375" s="76"/>
      <c r="P375" s="10"/>
    </row>
    <row r="376" spans="1:16" x14ac:dyDescent="0.25">
      <c r="A376" s="22"/>
      <c r="B376" s="8" t="s">
        <v>38</v>
      </c>
      <c r="C376" s="14">
        <v>5</v>
      </c>
      <c r="D376" s="14">
        <v>4</v>
      </c>
      <c r="E376" s="14">
        <v>3</v>
      </c>
      <c r="F376" s="14">
        <v>3</v>
      </c>
      <c r="G376" s="14">
        <v>3</v>
      </c>
      <c r="H376" s="14">
        <v>3</v>
      </c>
      <c r="I376" s="93"/>
      <c r="J376" s="116"/>
      <c r="K376" s="76"/>
      <c r="L376" s="76"/>
      <c r="M376" s="76"/>
      <c r="N376" s="77"/>
      <c r="O376" s="77"/>
      <c r="P376" s="10"/>
    </row>
    <row r="377" spans="1:16" x14ac:dyDescent="0.25">
      <c r="A377" s="18" t="s">
        <v>127</v>
      </c>
      <c r="B377" s="17" t="s">
        <v>0</v>
      </c>
      <c r="C377" s="16">
        <f>ROUND(($F$25*0.6)/2.5,0)*2.5</f>
        <v>62.5</v>
      </c>
      <c r="D377" s="16">
        <f>ROUND(($F$25*0.725)/2.5,0)*2.5</f>
        <v>75</v>
      </c>
      <c r="E377" s="16">
        <f>ROUND(($F$25*0.8)/2.5,0)*2.5</f>
        <v>85</v>
      </c>
      <c r="F377" s="16">
        <f t="shared" ref="F377:H377" si="65">ROUND(($F$25*0.85)/2.5,0)*2.5</f>
        <v>90</v>
      </c>
      <c r="G377" s="16">
        <f t="shared" si="65"/>
        <v>90</v>
      </c>
      <c r="H377" s="16">
        <f t="shared" si="65"/>
        <v>90</v>
      </c>
      <c r="I377" s="93"/>
      <c r="J377" s="116"/>
      <c r="K377" s="76"/>
      <c r="L377" s="76"/>
      <c r="M377" s="76"/>
      <c r="N377" s="76"/>
      <c r="O377" s="76"/>
      <c r="P377" s="10"/>
    </row>
    <row r="378" spans="1:16" x14ac:dyDescent="0.25">
      <c r="A378" s="110" t="s">
        <v>128</v>
      </c>
      <c r="B378" s="8" t="s">
        <v>38</v>
      </c>
      <c r="C378" s="14">
        <v>5</v>
      </c>
      <c r="D378" s="14">
        <v>4</v>
      </c>
      <c r="E378" s="14">
        <v>3</v>
      </c>
      <c r="F378" s="14">
        <v>3</v>
      </c>
      <c r="G378" s="14">
        <v>3</v>
      </c>
      <c r="H378" s="14">
        <v>3</v>
      </c>
      <c r="I378" s="93"/>
      <c r="J378" s="116"/>
      <c r="K378" s="76"/>
      <c r="L378" s="76"/>
      <c r="M378" s="76"/>
      <c r="N378" s="77"/>
      <c r="O378" s="77"/>
      <c r="P378" s="10"/>
    </row>
    <row r="379" spans="1:16" x14ac:dyDescent="0.25">
      <c r="A379" s="18" t="s">
        <v>129</v>
      </c>
      <c r="B379" s="79" t="s">
        <v>0</v>
      </c>
      <c r="C379" s="80">
        <f>ROUND(($F$29*0.6)/2.5,0)*2.5</f>
        <v>22.5</v>
      </c>
      <c r="D379" s="80">
        <f>ROUND(($F$29*0.725)/2.5,0)*2.5</f>
        <v>27.5</v>
      </c>
      <c r="E379" s="80">
        <f>ROUND(($F$29*0.8)/2.5,0)*2.5</f>
        <v>30</v>
      </c>
      <c r="F379" s="80">
        <f>ROUND(($F$29*0.85)/2.5,0)*2.5</f>
        <v>32.5</v>
      </c>
      <c r="G379" s="80">
        <f>ROUND(($F$29*0.85)/2.5,0)*2.5</f>
        <v>32.5</v>
      </c>
      <c r="H379" s="93"/>
      <c r="I379" s="93"/>
      <c r="J379" s="116"/>
      <c r="K379" s="76"/>
      <c r="L379" s="76"/>
      <c r="M379" s="76"/>
      <c r="N379" s="77"/>
      <c r="O379" s="77"/>
      <c r="P379" s="10"/>
    </row>
    <row r="380" spans="1:16" x14ac:dyDescent="0.25">
      <c r="A380" s="15" t="s">
        <v>130</v>
      </c>
      <c r="B380" s="82" t="s">
        <v>38</v>
      </c>
      <c r="C380" s="83">
        <v>8</v>
      </c>
      <c r="D380" s="83">
        <v>6</v>
      </c>
      <c r="E380" s="83">
        <v>5</v>
      </c>
      <c r="F380" s="83">
        <v>4</v>
      </c>
      <c r="G380" s="83">
        <v>4</v>
      </c>
      <c r="H380" s="93"/>
      <c r="I380" s="93"/>
      <c r="J380" s="116"/>
      <c r="K380" s="76"/>
      <c r="L380" s="76"/>
      <c r="M380" s="76"/>
      <c r="N380" s="77"/>
      <c r="O380" s="77"/>
      <c r="P380" s="10"/>
    </row>
    <row r="381" spans="1:16" x14ac:dyDescent="0.25">
      <c r="A381" s="78" t="s">
        <v>133</v>
      </c>
      <c r="B381" s="79" t="s">
        <v>0</v>
      </c>
      <c r="C381" s="80">
        <f>ROUND(($F$29*0.6)/2.5,0)*2.5</f>
        <v>22.5</v>
      </c>
      <c r="D381" s="80">
        <f>ROUND(($F$29*0.725)/2.5,0)*2.5</f>
        <v>27.5</v>
      </c>
      <c r="E381" s="80">
        <f>ROUND(($F$29*0.8)/2.5,0)*2.5</f>
        <v>30</v>
      </c>
      <c r="F381" s="80">
        <f>ROUND(($F$29*0.85)/2.5,0)*2.5</f>
        <v>32.5</v>
      </c>
      <c r="G381" s="80">
        <f>ROUND(($F$29*0.85)/2.5,0)*2.5</f>
        <v>32.5</v>
      </c>
      <c r="H381" s="166"/>
      <c r="I381" s="77"/>
      <c r="J381" s="93"/>
      <c r="K381" s="77"/>
      <c r="L381" s="77"/>
      <c r="M381" s="77"/>
      <c r="N381" s="77"/>
      <c r="O381" s="77"/>
      <c r="P381" s="10"/>
    </row>
    <row r="382" spans="1:16" x14ac:dyDescent="0.25">
      <c r="A382" s="81" t="s">
        <v>102</v>
      </c>
      <c r="B382" s="82" t="s">
        <v>38</v>
      </c>
      <c r="C382" s="83">
        <v>8</v>
      </c>
      <c r="D382" s="83">
        <v>6</v>
      </c>
      <c r="E382" s="83">
        <v>5</v>
      </c>
      <c r="F382" s="83">
        <v>4</v>
      </c>
      <c r="G382" s="83">
        <v>4</v>
      </c>
      <c r="H382" s="77"/>
      <c r="I382" s="77"/>
      <c r="J382" s="77"/>
      <c r="K382" s="77"/>
      <c r="L382" s="77"/>
      <c r="M382" s="77"/>
      <c r="N382" s="77"/>
      <c r="O382" s="77"/>
      <c r="P382" s="10"/>
    </row>
    <row r="383" spans="1:16" x14ac:dyDescent="0.25">
      <c r="A383" s="37" t="s">
        <v>2</v>
      </c>
      <c r="B383" s="36" t="s">
        <v>1</v>
      </c>
      <c r="C383" s="35" t="s">
        <v>51</v>
      </c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10"/>
    </row>
    <row r="384" spans="1:16" x14ac:dyDescent="0.25">
      <c r="A384" s="11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10"/>
    </row>
    <row r="385" spans="1:16" x14ac:dyDescent="0.25">
      <c r="A385" s="11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10"/>
    </row>
    <row r="386" spans="1:16" x14ac:dyDescent="0.25">
      <c r="A386" s="11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10"/>
    </row>
    <row r="387" spans="1:16" x14ac:dyDescent="0.25">
      <c r="A387" s="9"/>
      <c r="B387" s="8"/>
      <c r="C387" s="7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5"/>
    </row>
    <row r="388" spans="1:16" x14ac:dyDescent="0.25">
      <c r="A388" s="23"/>
      <c r="B388" s="64" t="str">
        <f>B1</f>
        <v>NORGES STYRKELØFTFORBUND</v>
      </c>
      <c r="C388" s="89"/>
      <c r="D388" s="89"/>
      <c r="E388" s="89"/>
      <c r="F388" s="89"/>
      <c r="G388" s="89"/>
      <c r="H388" s="89"/>
      <c r="I388" s="89"/>
      <c r="J388" s="95" t="str">
        <f>M14</f>
        <v>Kal_uke 6</v>
      </c>
      <c r="K388" s="89"/>
      <c r="L388" s="89"/>
      <c r="M388" s="89"/>
      <c r="N388" s="89"/>
      <c r="O388" s="89"/>
      <c r="P388" s="63"/>
    </row>
    <row r="389" spans="1:16" x14ac:dyDescent="0.25">
      <c r="A389" s="62"/>
      <c r="B389" s="74" t="str">
        <f>B2</f>
        <v xml:space="preserve">Treningsopplegg 3 dager per uke </v>
      </c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59" t="str">
        <f>P1</f>
        <v>Datum</v>
      </c>
    </row>
    <row r="390" spans="1:16" x14ac:dyDescent="0.25">
      <c r="A390" s="61"/>
      <c r="B390" s="55" t="str">
        <f>B3</f>
        <v xml:space="preserve">Utarbeidet av Dietmar Wolf - Utdanningskonsulent i NSF </v>
      </c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60"/>
      <c r="N390" s="73"/>
      <c r="O390" s="73"/>
      <c r="P390" s="59" t="str">
        <f>P2</f>
        <v>Navn</v>
      </c>
    </row>
    <row r="391" spans="1:16" x14ac:dyDescent="0.25">
      <c r="A391" s="48" t="s">
        <v>68</v>
      </c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47"/>
      <c r="N391" s="47"/>
      <c r="O391" s="47"/>
      <c r="P391" s="46"/>
    </row>
    <row r="392" spans="1:16" x14ac:dyDescent="0.25">
      <c r="A392" s="11" t="s">
        <v>52</v>
      </c>
      <c r="B392" s="74"/>
      <c r="C392" s="73"/>
      <c r="D392" s="73"/>
      <c r="E392" s="73"/>
      <c r="F392" s="73"/>
      <c r="G392" s="73"/>
      <c r="H392" s="73"/>
      <c r="I392" s="73"/>
      <c r="J392" s="147"/>
      <c r="K392" s="73"/>
      <c r="L392" s="73"/>
      <c r="M392" s="73"/>
      <c r="N392" s="73"/>
      <c r="O392" s="73"/>
      <c r="P392" s="45"/>
    </row>
    <row r="393" spans="1:16" x14ac:dyDescent="0.25">
      <c r="A393" s="58" t="s">
        <v>89</v>
      </c>
      <c r="B393" s="36"/>
      <c r="C393" s="35"/>
      <c r="D393" s="35"/>
      <c r="E393" s="35"/>
      <c r="F393" s="35"/>
      <c r="G393" s="92"/>
      <c r="H393" s="73"/>
      <c r="I393" s="73"/>
      <c r="J393" s="76"/>
      <c r="K393" s="76"/>
      <c r="L393" s="76"/>
      <c r="M393" s="76"/>
      <c r="N393" s="76"/>
      <c r="O393" s="76"/>
      <c r="P393" s="31"/>
    </row>
    <row r="394" spans="1:16" x14ac:dyDescent="0.25">
      <c r="A394" s="44"/>
      <c r="B394" s="17"/>
      <c r="C394" s="57"/>
      <c r="D394" s="57"/>
      <c r="E394" s="57"/>
      <c r="F394" s="57"/>
      <c r="G394" s="92"/>
      <c r="H394" s="77"/>
      <c r="I394" s="76"/>
      <c r="J394" s="76"/>
      <c r="K394" s="76"/>
      <c r="L394" s="76"/>
      <c r="M394" s="76"/>
      <c r="N394" s="76"/>
      <c r="O394" s="76"/>
      <c r="P394" s="31"/>
    </row>
    <row r="395" spans="1:16" x14ac:dyDescent="0.25">
      <c r="A395" s="44" t="s">
        <v>132</v>
      </c>
      <c r="B395" s="34" t="s">
        <v>0</v>
      </c>
      <c r="C395" s="13">
        <f>ROUND(($F$28*0.65)/2.5,0)*2.5</f>
        <v>27.5</v>
      </c>
      <c r="D395" s="13">
        <f t="shared" ref="D395:F395" si="66">ROUND(($F$28*0.65)/2.5,0)*2.5</f>
        <v>27.5</v>
      </c>
      <c r="E395" s="13">
        <f t="shared" si="66"/>
        <v>27.5</v>
      </c>
      <c r="F395" s="13">
        <f t="shared" si="66"/>
        <v>27.5</v>
      </c>
      <c r="G395" s="149"/>
      <c r="H395" s="77"/>
      <c r="I395" s="76"/>
      <c r="J395" s="76"/>
      <c r="K395" s="76"/>
      <c r="L395" s="76"/>
      <c r="M395" s="76"/>
      <c r="N395" s="76"/>
      <c r="O395" s="76"/>
      <c r="P395" s="31"/>
    </row>
    <row r="396" spans="1:16" x14ac:dyDescent="0.25">
      <c r="A396" s="43" t="s">
        <v>90</v>
      </c>
      <c r="B396" s="42" t="s">
        <v>38</v>
      </c>
      <c r="C396" s="41" t="s">
        <v>4</v>
      </c>
      <c r="D396" s="41" t="s">
        <v>4</v>
      </c>
      <c r="E396" s="41" t="s">
        <v>4</v>
      </c>
      <c r="F396" s="41" t="s">
        <v>4</v>
      </c>
      <c r="G396" s="77"/>
      <c r="H396" s="77"/>
      <c r="I396" s="76"/>
      <c r="J396" s="76"/>
      <c r="K396" s="76"/>
      <c r="L396" s="76"/>
      <c r="M396" s="76"/>
      <c r="N396" s="76"/>
      <c r="O396" s="76"/>
      <c r="P396" s="31"/>
    </row>
    <row r="397" spans="1:16" x14ac:dyDescent="0.25">
      <c r="A397" s="44" t="s">
        <v>145</v>
      </c>
      <c r="B397" s="54" t="s">
        <v>0</v>
      </c>
      <c r="C397" s="13">
        <f>ROUND(($F$31*0.7)/2.5,0)*2.5</f>
        <v>10</v>
      </c>
      <c r="D397" s="13">
        <f t="shared" ref="D397:F397" si="67">ROUND(($F$31*0.7)/2.5,0)*2.5</f>
        <v>10</v>
      </c>
      <c r="E397" s="13">
        <f t="shared" si="67"/>
        <v>10</v>
      </c>
      <c r="F397" s="13">
        <f t="shared" si="67"/>
        <v>10</v>
      </c>
      <c r="G397" s="93"/>
      <c r="H397" s="76"/>
      <c r="I397" s="73"/>
      <c r="J397" s="73"/>
      <c r="K397" s="73"/>
      <c r="L397" s="73"/>
      <c r="M397" s="73"/>
      <c r="N397" s="73"/>
      <c r="O397" s="76"/>
      <c r="P397" s="31"/>
    </row>
    <row r="398" spans="1:16" x14ac:dyDescent="0.25">
      <c r="A398" s="43" t="s">
        <v>104</v>
      </c>
      <c r="B398" s="53" t="s">
        <v>38</v>
      </c>
      <c r="C398" s="12">
        <v>6</v>
      </c>
      <c r="D398" s="12">
        <v>6</v>
      </c>
      <c r="E398" s="12">
        <v>6</v>
      </c>
      <c r="F398" s="12">
        <v>6</v>
      </c>
      <c r="G398" s="76"/>
      <c r="H398" s="76"/>
      <c r="I398" s="73"/>
      <c r="J398" s="73"/>
      <c r="K398" s="73"/>
      <c r="L398" s="73"/>
      <c r="M398" s="73"/>
      <c r="N398" s="73"/>
      <c r="O398" s="76"/>
      <c r="P398" s="31"/>
    </row>
    <row r="399" spans="1:16" x14ac:dyDescent="0.25">
      <c r="A399" s="67" t="s">
        <v>37</v>
      </c>
      <c r="B399" s="70" t="s">
        <v>35</v>
      </c>
      <c r="C399" s="69">
        <v>30</v>
      </c>
      <c r="D399" s="69">
        <v>30</v>
      </c>
      <c r="E399" s="69">
        <v>30</v>
      </c>
      <c r="F399" s="69">
        <v>30</v>
      </c>
      <c r="G399" s="94"/>
      <c r="H399" s="150" t="s">
        <v>112</v>
      </c>
      <c r="I399" s="73"/>
      <c r="J399" s="73"/>
      <c r="K399" s="73"/>
      <c r="L399" s="73"/>
      <c r="M399" s="73"/>
      <c r="N399" s="73"/>
      <c r="O399" s="76"/>
      <c r="P399" s="31"/>
    </row>
    <row r="400" spans="1:16" x14ac:dyDescent="0.25">
      <c r="A400" s="43" t="s">
        <v>36</v>
      </c>
      <c r="B400" s="56" t="s">
        <v>38</v>
      </c>
      <c r="C400" s="41" t="s">
        <v>3</v>
      </c>
      <c r="D400" s="41" t="s">
        <v>3</v>
      </c>
      <c r="E400" s="41" t="s">
        <v>3</v>
      </c>
      <c r="F400" s="41" t="s">
        <v>3</v>
      </c>
      <c r="G400" s="77"/>
      <c r="H400" s="77"/>
      <c r="I400" s="73"/>
      <c r="J400" s="73"/>
      <c r="K400" s="73"/>
      <c r="L400" s="73"/>
      <c r="M400" s="73"/>
      <c r="N400" s="73"/>
      <c r="O400" s="76"/>
      <c r="P400" s="31"/>
    </row>
    <row r="401" spans="1:16" x14ac:dyDescent="0.25">
      <c r="A401" s="44" t="s">
        <v>124</v>
      </c>
      <c r="B401" s="54" t="s">
        <v>0</v>
      </c>
      <c r="C401" s="13" t="s">
        <v>39</v>
      </c>
      <c r="D401" s="13" t="s">
        <v>39</v>
      </c>
      <c r="E401" s="13" t="s">
        <v>39</v>
      </c>
      <c r="F401" s="13" t="s">
        <v>39</v>
      </c>
      <c r="G401" s="76"/>
      <c r="H401" s="74"/>
      <c r="I401" s="76"/>
      <c r="J401" s="76"/>
      <c r="K401" s="76"/>
      <c r="L401" s="76"/>
      <c r="M401" s="76"/>
      <c r="N401" s="76"/>
      <c r="O401" s="76"/>
      <c r="P401" s="31"/>
    </row>
    <row r="402" spans="1:16" x14ac:dyDescent="0.25">
      <c r="A402" s="43"/>
      <c r="B402" s="53" t="s">
        <v>38</v>
      </c>
      <c r="C402" s="41" t="s">
        <v>11</v>
      </c>
      <c r="D402" s="41" t="s">
        <v>11</v>
      </c>
      <c r="E402" s="41" t="s">
        <v>11</v>
      </c>
      <c r="F402" s="41" t="s">
        <v>11</v>
      </c>
      <c r="G402" s="76"/>
      <c r="H402" s="151"/>
      <c r="I402" s="76"/>
      <c r="J402" s="76"/>
      <c r="K402" s="76"/>
      <c r="L402" s="76"/>
      <c r="M402" s="112"/>
      <c r="N402" s="76"/>
      <c r="O402" s="76"/>
      <c r="P402" s="31"/>
    </row>
    <row r="403" spans="1:16" x14ac:dyDescent="0.25">
      <c r="A403" s="18" t="s">
        <v>7</v>
      </c>
      <c r="B403" s="17" t="s">
        <v>0</v>
      </c>
      <c r="C403" s="16">
        <f>ROUND(($F$7*0.6)/2.5,0)*2.5</f>
        <v>57.5</v>
      </c>
      <c r="D403" s="16">
        <f>ROUND(($F$7*0.725)/2.5,0)*2.5</f>
        <v>70</v>
      </c>
      <c r="E403" s="16">
        <f>ROUND(($F$7*0.8)/2.5,0)*2.5</f>
        <v>75</v>
      </c>
      <c r="F403" s="16">
        <f>ROUND(($F$7*0.85)/2.5,0)*2.5</f>
        <v>80</v>
      </c>
      <c r="G403" s="16">
        <f>ROUND(($F$7*0.9)/2.5,0)*2.5</f>
        <v>85</v>
      </c>
      <c r="H403" s="16">
        <f>ROUND(($F$7*0.9)/2.5,0)*2.5</f>
        <v>85</v>
      </c>
      <c r="I403" s="16">
        <f>ROUND(($F$7*0.9)/2.5,0)*2.5</f>
        <v>85</v>
      </c>
      <c r="J403" s="76"/>
      <c r="K403" s="76"/>
      <c r="L403" s="161"/>
      <c r="M403" s="76"/>
      <c r="N403" s="76"/>
      <c r="O403" s="76"/>
      <c r="P403" s="10"/>
    </row>
    <row r="404" spans="1:16" ht="13.8" thickBot="1" x14ac:dyDescent="0.3">
      <c r="A404" s="114"/>
      <c r="B404" s="76" t="s">
        <v>38</v>
      </c>
      <c r="C404" s="115">
        <v>4</v>
      </c>
      <c r="D404" s="115">
        <v>3</v>
      </c>
      <c r="E404" s="115">
        <v>3</v>
      </c>
      <c r="F404" s="115">
        <v>3</v>
      </c>
      <c r="G404" s="115">
        <v>2</v>
      </c>
      <c r="H404" s="115">
        <v>2</v>
      </c>
      <c r="I404" s="14">
        <v>2</v>
      </c>
      <c r="J404" s="76"/>
      <c r="K404" s="76"/>
      <c r="L404" s="155"/>
      <c r="M404" s="76"/>
      <c r="N404" s="76"/>
      <c r="O404" s="76"/>
      <c r="P404" s="10"/>
    </row>
    <row r="405" spans="1:16" x14ac:dyDescent="0.25">
      <c r="A405" s="152" t="s">
        <v>62</v>
      </c>
      <c r="B405" s="122" t="s">
        <v>0</v>
      </c>
      <c r="C405" s="144">
        <f>ROUND(($F$15*0.6)/2.5,0)*2.5</f>
        <v>57.5</v>
      </c>
      <c r="D405" s="144">
        <f>ROUND(($F$15*0.725)/2.5,0)*2.5</f>
        <v>70</v>
      </c>
      <c r="E405" s="144">
        <f>ROUND(($F$15*0.8)/2.5,0)*2.5</f>
        <v>75</v>
      </c>
      <c r="F405" s="144">
        <f>ROUND(($F$15*0.85)/2.5,0)*2.5</f>
        <v>80</v>
      </c>
      <c r="G405" s="144">
        <f>ROUND(($F$15*0.9)/2.5,0)*2.5</f>
        <v>85</v>
      </c>
      <c r="H405" s="145">
        <f>ROUND(($F$15*0.9)/2.5,0)*2.5</f>
        <v>85</v>
      </c>
      <c r="I405" s="74"/>
      <c r="J405" s="74"/>
      <c r="K405" s="76"/>
      <c r="L405" s="74"/>
      <c r="M405" s="76"/>
      <c r="N405" s="76"/>
      <c r="O405" s="76"/>
      <c r="P405" s="10"/>
    </row>
    <row r="406" spans="1:16" x14ac:dyDescent="0.25">
      <c r="A406" s="38"/>
      <c r="B406" s="8" t="s">
        <v>38</v>
      </c>
      <c r="C406" s="87">
        <v>4</v>
      </c>
      <c r="D406" s="88">
        <v>3</v>
      </c>
      <c r="E406" s="87">
        <v>3</v>
      </c>
      <c r="F406" s="87">
        <v>3</v>
      </c>
      <c r="G406" s="87">
        <v>2</v>
      </c>
      <c r="H406" s="146">
        <v>2</v>
      </c>
      <c r="I406" s="74"/>
      <c r="J406" s="158" t="s">
        <v>14</v>
      </c>
      <c r="K406" s="76"/>
      <c r="L406" s="74"/>
      <c r="M406" s="76"/>
      <c r="N406" s="76"/>
      <c r="O406" s="76"/>
      <c r="P406" s="10"/>
    </row>
    <row r="407" spans="1:16" x14ac:dyDescent="0.25">
      <c r="A407" s="18" t="s">
        <v>57</v>
      </c>
      <c r="B407" s="17" t="s">
        <v>0</v>
      </c>
      <c r="C407" s="16">
        <f>ROUND(($F$20*0.6)/2.5,0)*2.5</f>
        <v>45</v>
      </c>
      <c r="D407" s="16">
        <f>ROUND(($F$20*0.7)/2.5,0)*2.5</f>
        <v>52.5</v>
      </c>
      <c r="E407" s="16">
        <f>ROUND(($F$20*0.75)/2.5,0)*2.5</f>
        <v>57.5</v>
      </c>
      <c r="F407" s="16">
        <f t="shared" ref="F407:H407" si="68">ROUND(($F$20*0.75)/2.5,0)*2.5</f>
        <v>57.5</v>
      </c>
      <c r="G407" s="16">
        <f t="shared" si="68"/>
        <v>57.5</v>
      </c>
      <c r="H407" s="126">
        <f t="shared" si="68"/>
        <v>57.5</v>
      </c>
      <c r="I407" s="74"/>
      <c r="J407" s="77"/>
      <c r="K407" s="73"/>
      <c r="L407" s="73"/>
      <c r="M407" s="73"/>
      <c r="N407" s="73"/>
      <c r="O407" s="73"/>
      <c r="P407" s="10"/>
    </row>
    <row r="408" spans="1:16" ht="13.8" thickBot="1" x14ac:dyDescent="0.3">
      <c r="A408" s="157" t="s">
        <v>99</v>
      </c>
      <c r="B408" s="127" t="s">
        <v>38</v>
      </c>
      <c r="C408" s="128">
        <v>7</v>
      </c>
      <c r="D408" s="128">
        <v>6</v>
      </c>
      <c r="E408" s="128">
        <v>5</v>
      </c>
      <c r="F408" s="128">
        <v>5</v>
      </c>
      <c r="G408" s="128">
        <v>5</v>
      </c>
      <c r="H408" s="129">
        <v>5</v>
      </c>
      <c r="I408" s="76"/>
      <c r="J408" s="76"/>
      <c r="K408" s="76"/>
      <c r="L408" s="76"/>
      <c r="M408" s="76"/>
      <c r="N408" s="76"/>
      <c r="O408" s="76"/>
      <c r="P408" s="10"/>
    </row>
    <row r="409" spans="1:16" x14ac:dyDescent="0.25">
      <c r="A409" s="114" t="s">
        <v>111</v>
      </c>
      <c r="B409" s="65" t="s">
        <v>0</v>
      </c>
      <c r="C409" s="65">
        <f>ROUND(($F$27*0.6)/2.5,0)*2.5</f>
        <v>37.5</v>
      </c>
      <c r="D409" s="65">
        <f>ROUND(($F$27*0.7)/2.5,0)*2.5</f>
        <v>45</v>
      </c>
      <c r="E409" s="65">
        <f>ROUND(($F$27*0.75)/2.5,0)*2.5</f>
        <v>47.5</v>
      </c>
      <c r="F409" s="65">
        <f>ROUND(($F$27*0.75)/2.5,0)*2.5</f>
        <v>47.5</v>
      </c>
      <c r="G409" s="74"/>
      <c r="H409" s="74"/>
      <c r="I409" s="76"/>
      <c r="J409" s="76"/>
      <c r="K409" s="76"/>
      <c r="L409" s="74"/>
      <c r="M409" s="76"/>
      <c r="N409" s="76"/>
      <c r="O409" s="76"/>
      <c r="P409" s="10"/>
    </row>
    <row r="410" spans="1:16" x14ac:dyDescent="0.25">
      <c r="A410" s="40" t="s">
        <v>102</v>
      </c>
      <c r="B410" s="19" t="s">
        <v>38</v>
      </c>
      <c r="C410" s="14">
        <v>6</v>
      </c>
      <c r="D410" s="14">
        <v>6</v>
      </c>
      <c r="E410" s="14">
        <v>6</v>
      </c>
      <c r="F410" s="14">
        <v>6</v>
      </c>
      <c r="G410" s="74"/>
      <c r="H410" s="158"/>
      <c r="I410" s="84"/>
      <c r="J410" s="76"/>
      <c r="K410" s="76"/>
      <c r="L410" s="74"/>
      <c r="M410" s="74"/>
      <c r="N410" s="74"/>
      <c r="O410" s="77"/>
      <c r="P410" s="10"/>
    </row>
    <row r="411" spans="1:16" x14ac:dyDescent="0.25">
      <c r="A411" s="18" t="s">
        <v>148</v>
      </c>
      <c r="B411" s="17" t="s">
        <v>0</v>
      </c>
      <c r="C411" s="16">
        <f>ROUND(($F$22*0.6)/2.5,0)*2.5</f>
        <v>25</v>
      </c>
      <c r="D411" s="16">
        <f>ROUND(($F$22*0.7)/2.5,0)*2.5</f>
        <v>30</v>
      </c>
      <c r="E411" s="16">
        <f>ROUND(($F$22*0.8)/2.5,0)*2.5</f>
        <v>35</v>
      </c>
      <c r="F411" s="16">
        <f t="shared" ref="F411:G411" si="69">ROUND(($F$22*0.8)/2.5,0)*2.5</f>
        <v>35</v>
      </c>
      <c r="G411" s="16">
        <f t="shared" si="69"/>
        <v>35</v>
      </c>
      <c r="H411" s="77"/>
      <c r="I411" s="84"/>
      <c r="J411" s="76"/>
      <c r="K411" s="76"/>
      <c r="L411" s="74"/>
      <c r="M411" s="74"/>
      <c r="N411" s="74"/>
      <c r="O411" s="77"/>
      <c r="P411" s="10"/>
    </row>
    <row r="412" spans="1:16" x14ac:dyDescent="0.25">
      <c r="A412" s="39"/>
      <c r="B412" s="8" t="s">
        <v>38</v>
      </c>
      <c r="C412" s="14">
        <v>7</v>
      </c>
      <c r="D412" s="14">
        <v>6</v>
      </c>
      <c r="E412" s="14">
        <v>5</v>
      </c>
      <c r="F412" s="14">
        <v>5</v>
      </c>
      <c r="G412" s="14">
        <v>5</v>
      </c>
      <c r="H412" s="76"/>
      <c r="I412" s="76"/>
      <c r="J412" s="76"/>
      <c r="K412" s="76"/>
      <c r="L412" s="74"/>
      <c r="M412" s="74"/>
      <c r="N412" s="74"/>
      <c r="O412" s="77"/>
      <c r="P412" s="10"/>
    </row>
    <row r="413" spans="1:16" x14ac:dyDescent="0.25">
      <c r="A413" s="18" t="s">
        <v>12</v>
      </c>
      <c r="B413" s="17" t="s">
        <v>0</v>
      </c>
      <c r="C413" s="16">
        <f>ROUND(($F$30*0.25)/2.5,0)*2.5</f>
        <v>2.5</v>
      </c>
      <c r="D413" s="16">
        <f t="shared" ref="D413:G413" si="70">ROUND(($F$30*0.25)/2.5,0)*2.5</f>
        <v>2.5</v>
      </c>
      <c r="E413" s="16">
        <f t="shared" si="70"/>
        <v>2.5</v>
      </c>
      <c r="F413" s="16">
        <f t="shared" si="70"/>
        <v>2.5</v>
      </c>
      <c r="G413" s="16">
        <f t="shared" si="70"/>
        <v>2.5</v>
      </c>
      <c r="H413" s="76"/>
      <c r="I413" s="76"/>
      <c r="J413" s="76"/>
      <c r="K413" s="76"/>
      <c r="L413" s="76"/>
      <c r="M413" s="76"/>
      <c r="N413" s="76"/>
      <c r="O413" s="76"/>
      <c r="P413" s="10"/>
    </row>
    <row r="414" spans="1:16" x14ac:dyDescent="0.25">
      <c r="A414" s="15" t="s">
        <v>54</v>
      </c>
      <c r="B414" s="8" t="s">
        <v>38</v>
      </c>
      <c r="C414" s="14">
        <v>7</v>
      </c>
      <c r="D414" s="14">
        <v>7</v>
      </c>
      <c r="E414" s="14">
        <v>7</v>
      </c>
      <c r="F414" s="14">
        <v>7</v>
      </c>
      <c r="G414" s="14">
        <v>7</v>
      </c>
      <c r="H414" s="74"/>
      <c r="I414" s="74"/>
      <c r="J414" s="74"/>
      <c r="K414" s="74"/>
      <c r="L414" s="74"/>
      <c r="M414" s="74"/>
      <c r="N414" s="74"/>
      <c r="O414" s="77"/>
      <c r="P414" s="10"/>
    </row>
    <row r="415" spans="1:16" x14ac:dyDescent="0.25">
      <c r="A415" s="78" t="s">
        <v>133</v>
      </c>
      <c r="B415" s="79" t="s">
        <v>0</v>
      </c>
      <c r="C415" s="80">
        <f>ROUND(($F$29*0.6)/2.5,0)*2.5</f>
        <v>22.5</v>
      </c>
      <c r="D415" s="80">
        <f>ROUND(($F$29*0.7)/2.5,0)*2.5</f>
        <v>27.5</v>
      </c>
      <c r="E415" s="80">
        <f t="shared" ref="E415:F415" si="71">ROUND(($F$29*0.75)/2.5,0)*2.5</f>
        <v>27.5</v>
      </c>
      <c r="F415" s="80">
        <f t="shared" si="71"/>
        <v>27.5</v>
      </c>
      <c r="G415" s="80">
        <f>ROUND(($F$29*0.75)/2.5,0)*2.5</f>
        <v>27.5</v>
      </c>
      <c r="H415" s="74"/>
      <c r="I415" s="74"/>
      <c r="J415" s="74"/>
      <c r="K415" s="74"/>
      <c r="L415" s="74"/>
      <c r="M415" s="74"/>
      <c r="N415" s="74"/>
      <c r="O415" s="77"/>
      <c r="P415" s="10"/>
    </row>
    <row r="416" spans="1:16" x14ac:dyDescent="0.25">
      <c r="A416" s="81" t="s">
        <v>102</v>
      </c>
      <c r="B416" s="82" t="s">
        <v>38</v>
      </c>
      <c r="C416" s="83">
        <v>8</v>
      </c>
      <c r="D416" s="83">
        <v>6</v>
      </c>
      <c r="E416" s="83">
        <v>6</v>
      </c>
      <c r="F416" s="83">
        <v>6</v>
      </c>
      <c r="G416" s="83">
        <v>6</v>
      </c>
      <c r="H416" s="74"/>
      <c r="I416" s="74"/>
      <c r="J416" s="74"/>
      <c r="K416" s="74"/>
      <c r="L416" s="74"/>
      <c r="M416" s="74"/>
      <c r="N416" s="74"/>
      <c r="O416" s="77"/>
      <c r="P416" s="10"/>
    </row>
    <row r="417" spans="1:16" x14ac:dyDescent="0.25">
      <c r="A417" s="49" t="s">
        <v>50</v>
      </c>
      <c r="B417" s="36" t="s">
        <v>1</v>
      </c>
      <c r="C417" s="35" t="s">
        <v>75</v>
      </c>
      <c r="D417" s="77"/>
      <c r="E417" s="77"/>
      <c r="F417" s="77"/>
      <c r="G417" s="74"/>
      <c r="H417" s="74"/>
      <c r="I417" s="74"/>
      <c r="J417" s="74"/>
      <c r="K417" s="74"/>
      <c r="L417" s="74"/>
      <c r="M417" s="74"/>
      <c r="N417" s="74"/>
      <c r="O417" s="77"/>
      <c r="P417" s="10"/>
    </row>
    <row r="418" spans="1:16" x14ac:dyDescent="0.25">
      <c r="A418" s="48" t="s">
        <v>95</v>
      </c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47"/>
      <c r="N418" s="47"/>
      <c r="O418" s="47"/>
      <c r="P418" s="46"/>
    </row>
    <row r="419" spans="1:16" x14ac:dyDescent="0.25">
      <c r="A419" s="11" t="s">
        <v>52</v>
      </c>
      <c r="B419" s="74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45"/>
    </row>
    <row r="420" spans="1:16" x14ac:dyDescent="0.25">
      <c r="A420" s="85" t="s">
        <v>25</v>
      </c>
      <c r="B420" s="17" t="s">
        <v>0</v>
      </c>
      <c r="C420" s="16">
        <f>ROUND(($F$14*0.6)/2.5,0)*2.5</f>
        <v>22.5</v>
      </c>
      <c r="D420" s="16">
        <f>ROUND(($F$14*0.7)/2.5,0)*2.5</f>
        <v>27.5</v>
      </c>
      <c r="E420" s="16">
        <f>ROUND(($F$14*0.8)/2.5,0)*2.5</f>
        <v>30</v>
      </c>
      <c r="F420" s="16">
        <f>ROUND(($F$14*0.8)/2.5,0)*2.5</f>
        <v>30</v>
      </c>
      <c r="G420" s="76"/>
      <c r="H420" s="76"/>
      <c r="I420" s="76"/>
      <c r="J420" s="76"/>
      <c r="K420" s="76"/>
      <c r="L420" s="76"/>
      <c r="M420" s="76"/>
      <c r="N420" s="76"/>
      <c r="O420" s="76"/>
      <c r="P420" s="31"/>
    </row>
    <row r="421" spans="1:16" x14ac:dyDescent="0.25">
      <c r="A421" s="96"/>
      <c r="B421" s="76" t="s">
        <v>38</v>
      </c>
      <c r="C421" s="115">
        <v>6</v>
      </c>
      <c r="D421" s="115">
        <v>5</v>
      </c>
      <c r="E421" s="115">
        <v>4</v>
      </c>
      <c r="F421" s="115">
        <v>4</v>
      </c>
      <c r="G421" s="76"/>
      <c r="H421" s="76"/>
      <c r="I421" s="112"/>
      <c r="J421" s="76"/>
      <c r="K421" s="76"/>
      <c r="L421" s="76"/>
      <c r="M421" s="76"/>
      <c r="N421" s="76"/>
      <c r="O421" s="76"/>
      <c r="P421" s="31"/>
    </row>
    <row r="422" spans="1:16" x14ac:dyDescent="0.25">
      <c r="A422" s="85" t="s">
        <v>136</v>
      </c>
      <c r="B422" s="17" t="s">
        <v>0</v>
      </c>
      <c r="C422" s="16">
        <f>ROUND(($F$11*0.6)/2.5,0)*2.5</f>
        <v>47.5</v>
      </c>
      <c r="D422" s="16">
        <f>ROUND(($F$11*0.7)/2.5,0)*2.5</f>
        <v>55</v>
      </c>
      <c r="E422" s="16">
        <f>ROUND(($F$11*0.75)/2.5,0)*2.5</f>
        <v>60</v>
      </c>
      <c r="F422" s="16">
        <f>ROUND(($F$11*0.75)/2.5,0)*2.5</f>
        <v>60</v>
      </c>
      <c r="G422" s="16">
        <f>ROUND(($F$11*0.75)/2.5,0)*2.5</f>
        <v>60</v>
      </c>
      <c r="H422" s="16">
        <f>ROUND(($F$11*0.75)/2.5,0)*2.5</f>
        <v>60</v>
      </c>
      <c r="I422" s="76"/>
      <c r="J422" s="112"/>
      <c r="K422" s="112"/>
      <c r="L422" s="112"/>
      <c r="M422" s="112"/>
      <c r="N422" s="112"/>
      <c r="O422" s="112"/>
      <c r="P422" s="10"/>
    </row>
    <row r="423" spans="1:16" ht="13.8" thickBot="1" x14ac:dyDescent="0.3">
      <c r="A423" s="96"/>
      <c r="B423" s="76" t="s">
        <v>38</v>
      </c>
      <c r="C423" s="115">
        <v>4</v>
      </c>
      <c r="D423" s="115">
        <v>3</v>
      </c>
      <c r="E423" s="115">
        <v>6</v>
      </c>
      <c r="F423" s="115">
        <v>6</v>
      </c>
      <c r="G423" s="115">
        <v>6</v>
      </c>
      <c r="H423" s="14">
        <v>6</v>
      </c>
      <c r="I423" s="76"/>
      <c r="J423" s="155"/>
      <c r="K423" s="155"/>
      <c r="L423" s="74"/>
      <c r="M423" s="77"/>
      <c r="N423" s="77"/>
      <c r="O423" s="77"/>
      <c r="P423" s="10"/>
    </row>
    <row r="424" spans="1:16" x14ac:dyDescent="0.25">
      <c r="A424" s="159" t="s">
        <v>125</v>
      </c>
      <c r="B424" s="122" t="s">
        <v>0</v>
      </c>
      <c r="C424" s="123">
        <f>ROUND(($F$17*0.6)/2.5,0)*2.5</f>
        <v>62.5</v>
      </c>
      <c r="D424" s="122">
        <f>ROUND(($F$17*0.7)/2.5,0)*2.5</f>
        <v>72.5</v>
      </c>
      <c r="E424" s="123">
        <f>ROUND(($F$17*0.75)/2.5,0)*2.5</f>
        <v>80</v>
      </c>
      <c r="F424" s="123">
        <f>ROUND(($F$17*0.75)/2.5,0)*2.5</f>
        <v>80</v>
      </c>
      <c r="G424" s="124">
        <f>ROUND(($F$17*0.75)/2.5,0)*2.5</f>
        <v>80</v>
      </c>
      <c r="H424" s="153"/>
      <c r="I424" s="153"/>
      <c r="J424" s="74"/>
      <c r="K424" s="74"/>
      <c r="L424" s="74"/>
      <c r="M424" s="74"/>
      <c r="N424" s="74"/>
      <c r="O424" s="76"/>
      <c r="P424" s="10"/>
    </row>
    <row r="425" spans="1:16" x14ac:dyDescent="0.25">
      <c r="A425" s="9" t="s">
        <v>67</v>
      </c>
      <c r="B425" s="8" t="s">
        <v>38</v>
      </c>
      <c r="C425" s="14">
        <v>4</v>
      </c>
      <c r="D425" s="6">
        <v>3</v>
      </c>
      <c r="E425" s="14">
        <v>3</v>
      </c>
      <c r="F425" s="14">
        <v>3</v>
      </c>
      <c r="G425" s="125">
        <v>3</v>
      </c>
      <c r="H425" s="153"/>
      <c r="I425" s="154"/>
      <c r="J425" s="74"/>
      <c r="K425" s="74"/>
      <c r="L425" s="74"/>
      <c r="M425" s="74"/>
      <c r="N425" s="74"/>
      <c r="O425" s="77"/>
      <c r="P425" s="10"/>
    </row>
    <row r="426" spans="1:16" x14ac:dyDescent="0.25">
      <c r="A426" s="18" t="s">
        <v>60</v>
      </c>
      <c r="B426" s="17" t="s">
        <v>0</v>
      </c>
      <c r="C426" s="16">
        <f>ROUND(($F$15*0.6)/2.5,0)*2.5</f>
        <v>57.5</v>
      </c>
      <c r="D426" s="16">
        <f>ROUND(($F$15*0.7)/2.5,0)*2.5</f>
        <v>67.5</v>
      </c>
      <c r="E426" s="16">
        <f>ROUND(($F$15*0.75)/2.5,0)*2.5</f>
        <v>72.5</v>
      </c>
      <c r="F426" s="16">
        <f>ROUND(($F$15*0.75)/2.5,0)*2.5</f>
        <v>72.5</v>
      </c>
      <c r="G426" s="126">
        <f>ROUND(($F$15*0.75)/2.5,0)*2.5</f>
        <v>72.5</v>
      </c>
      <c r="H426" s="153"/>
      <c r="I426" s="156" t="s">
        <v>14</v>
      </c>
      <c r="J426" s="74"/>
      <c r="K426" s="74"/>
      <c r="L426" s="74"/>
      <c r="M426" s="74"/>
      <c r="N426" s="74"/>
      <c r="O426" s="76"/>
      <c r="P426" s="10"/>
    </row>
    <row r="427" spans="1:16" ht="13.8" thickBot="1" x14ac:dyDescent="0.3">
      <c r="A427" s="160" t="s">
        <v>59</v>
      </c>
      <c r="B427" s="127" t="s">
        <v>38</v>
      </c>
      <c r="C427" s="128">
        <v>4</v>
      </c>
      <c r="D427" s="128">
        <v>3</v>
      </c>
      <c r="E427" s="128">
        <v>3</v>
      </c>
      <c r="F427" s="128">
        <v>3</v>
      </c>
      <c r="G427" s="129">
        <v>3</v>
      </c>
      <c r="H427" s="153"/>
      <c r="I427" s="153"/>
      <c r="J427" s="74"/>
      <c r="K427" s="74"/>
      <c r="L427" s="74"/>
      <c r="M427" s="74"/>
      <c r="N427" s="74"/>
      <c r="O427" s="77"/>
      <c r="P427" s="10"/>
    </row>
    <row r="428" spans="1:16" x14ac:dyDescent="0.25">
      <c r="A428" s="118" t="s">
        <v>105</v>
      </c>
      <c r="B428" s="65" t="s">
        <v>0</v>
      </c>
      <c r="C428" s="65">
        <f>ROUND(($F$26*0.6)/2.5,0)*2.5</f>
        <v>45</v>
      </c>
      <c r="D428" s="65">
        <f>ROUND(($F$26*0.7)/2.5,0)*2.5</f>
        <v>52.5</v>
      </c>
      <c r="E428" s="65">
        <f>ROUND(($F$26*0.75)/2.5,0)*2.5</f>
        <v>57.5</v>
      </c>
      <c r="F428" s="65">
        <f t="shared" ref="F428:H428" si="72">ROUND(($F$26*0.75)/2.5,0)*2.5</f>
        <v>57.5</v>
      </c>
      <c r="G428" s="65">
        <f t="shared" si="72"/>
        <v>57.5</v>
      </c>
      <c r="H428" s="16">
        <f t="shared" si="72"/>
        <v>57.5</v>
      </c>
      <c r="I428" s="76"/>
      <c r="J428" s="76"/>
      <c r="K428" s="76"/>
      <c r="L428" s="76"/>
      <c r="M428" s="76"/>
      <c r="N428" s="76"/>
      <c r="O428" s="76"/>
      <c r="P428" s="21"/>
    </row>
    <row r="429" spans="1:16" x14ac:dyDescent="0.25">
      <c r="A429" s="50" t="s">
        <v>58</v>
      </c>
      <c r="B429" s="19" t="s">
        <v>38</v>
      </c>
      <c r="C429" s="14">
        <v>4</v>
      </c>
      <c r="D429" s="14">
        <v>3</v>
      </c>
      <c r="E429" s="14">
        <v>5</v>
      </c>
      <c r="F429" s="14">
        <v>5</v>
      </c>
      <c r="G429" s="14">
        <v>5</v>
      </c>
      <c r="H429" s="14">
        <v>5</v>
      </c>
      <c r="I429" s="119"/>
      <c r="J429" s="73"/>
      <c r="K429" s="73"/>
      <c r="L429" s="73"/>
      <c r="M429" s="73"/>
      <c r="N429" s="73"/>
      <c r="O429" s="73"/>
      <c r="P429" s="10"/>
    </row>
    <row r="430" spans="1:16" x14ac:dyDescent="0.25">
      <c r="A430" s="18" t="s">
        <v>148</v>
      </c>
      <c r="B430" s="17" t="s">
        <v>0</v>
      </c>
      <c r="C430" s="16">
        <f>ROUND(($F$22*0.6)/2.5,0)*2.5</f>
        <v>25</v>
      </c>
      <c r="D430" s="16">
        <f>ROUND(($F$22*0.7)/2.5,0)*2.5</f>
        <v>30</v>
      </c>
      <c r="E430" s="16">
        <f>ROUND(($F$22*0.8)/2.5,0)*2.5</f>
        <v>35</v>
      </c>
      <c r="F430" s="16">
        <f t="shared" ref="F430:G430" si="73">ROUND(($F$22*0.8)/2.5,0)*2.5</f>
        <v>35</v>
      </c>
      <c r="G430" s="16">
        <f t="shared" si="73"/>
        <v>35</v>
      </c>
      <c r="H430" s="74"/>
      <c r="I430" s="76"/>
      <c r="J430" s="74"/>
      <c r="K430" s="74"/>
      <c r="L430" s="74"/>
      <c r="M430" s="74"/>
      <c r="N430" s="74"/>
      <c r="O430" s="76"/>
      <c r="P430" s="10"/>
    </row>
    <row r="431" spans="1:16" x14ac:dyDescent="0.25">
      <c r="A431" s="39"/>
      <c r="B431" s="8" t="s">
        <v>38</v>
      </c>
      <c r="C431" s="14">
        <v>7</v>
      </c>
      <c r="D431" s="14">
        <v>6</v>
      </c>
      <c r="E431" s="14">
        <v>5</v>
      </c>
      <c r="F431" s="14">
        <v>5</v>
      </c>
      <c r="G431" s="14">
        <v>5</v>
      </c>
      <c r="H431" s="74"/>
      <c r="I431" s="76"/>
      <c r="J431" s="74"/>
      <c r="K431" s="74"/>
      <c r="L431" s="74"/>
      <c r="M431" s="74"/>
      <c r="N431" s="74"/>
      <c r="O431" s="77"/>
      <c r="P431" s="10"/>
    </row>
    <row r="432" spans="1:16" x14ac:dyDescent="0.25">
      <c r="A432" s="18" t="s">
        <v>61</v>
      </c>
      <c r="B432" s="16" t="s">
        <v>0</v>
      </c>
      <c r="C432" s="16">
        <f>ROUND(($F$28*0.75)/2.5,0)*2.5</f>
        <v>32.5</v>
      </c>
      <c r="D432" s="16">
        <f t="shared" ref="D432:F432" si="74">ROUND(($F$28*0.75)/2.5,0)*2.5</f>
        <v>32.5</v>
      </c>
      <c r="E432" s="16">
        <f t="shared" si="74"/>
        <v>32.5</v>
      </c>
      <c r="F432" s="16">
        <f t="shared" si="74"/>
        <v>32.5</v>
      </c>
      <c r="G432" s="77"/>
      <c r="H432" s="76"/>
      <c r="I432" s="76"/>
      <c r="J432" s="74"/>
      <c r="K432" s="76"/>
      <c r="L432" s="76"/>
      <c r="M432" s="76"/>
      <c r="N432" s="76"/>
      <c r="O432" s="76"/>
      <c r="P432" s="10"/>
    </row>
    <row r="433" spans="1:16" x14ac:dyDescent="0.25">
      <c r="A433" s="38"/>
      <c r="B433" s="19" t="s">
        <v>38</v>
      </c>
      <c r="C433" s="14">
        <v>8</v>
      </c>
      <c r="D433" s="14">
        <v>8</v>
      </c>
      <c r="E433" s="14">
        <v>8</v>
      </c>
      <c r="F433" s="14">
        <v>8</v>
      </c>
      <c r="G433" s="77"/>
      <c r="H433" s="77"/>
      <c r="I433" s="77"/>
      <c r="J433" s="77"/>
      <c r="K433" s="155"/>
      <c r="L433" s="77"/>
      <c r="M433" s="77"/>
      <c r="N433" s="77"/>
      <c r="O433" s="77"/>
      <c r="P433" s="10"/>
    </row>
    <row r="434" spans="1:16" x14ac:dyDescent="0.25">
      <c r="A434" s="37" t="s">
        <v>2</v>
      </c>
      <c r="B434" s="36" t="s">
        <v>1</v>
      </c>
      <c r="C434" s="35" t="s">
        <v>75</v>
      </c>
      <c r="D434" s="6"/>
      <c r="E434" s="6"/>
      <c r="F434" s="6"/>
      <c r="G434" s="6"/>
      <c r="H434" s="8"/>
      <c r="I434" s="8"/>
      <c r="J434" s="8"/>
      <c r="K434" s="8"/>
      <c r="L434" s="8"/>
      <c r="M434" s="8"/>
      <c r="N434" s="8"/>
      <c r="O434" s="8"/>
      <c r="P434" s="5"/>
    </row>
    <row r="435" spans="1:16" x14ac:dyDescent="0.25">
      <c r="A435" s="9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31"/>
    </row>
    <row r="436" spans="1:16" x14ac:dyDescent="0.25">
      <c r="A436" s="32" t="s">
        <v>69</v>
      </c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31"/>
    </row>
    <row r="437" spans="1:16" x14ac:dyDescent="0.25">
      <c r="A437" s="11" t="s">
        <v>52</v>
      </c>
      <c r="B437" s="76"/>
      <c r="C437" s="76"/>
      <c r="D437" s="76"/>
      <c r="E437" s="73"/>
      <c r="F437" s="76"/>
      <c r="G437" s="76"/>
      <c r="H437" s="112"/>
      <c r="I437" s="76"/>
      <c r="J437" s="76"/>
      <c r="K437" s="74"/>
      <c r="L437" s="74"/>
      <c r="M437" s="74"/>
      <c r="N437" s="74"/>
      <c r="O437" s="77"/>
      <c r="P437" s="31"/>
    </row>
    <row r="438" spans="1:16" x14ac:dyDescent="0.25">
      <c r="A438" s="18" t="s">
        <v>141</v>
      </c>
      <c r="B438" s="17" t="s">
        <v>0</v>
      </c>
      <c r="C438" s="16">
        <f>ROUND(($F$7*0.6)/2.5,0)*2.5</f>
        <v>57.5</v>
      </c>
      <c r="D438" s="16">
        <f>ROUND(($F$7*0.75)/2.5,0)*2.5</f>
        <v>72.5</v>
      </c>
      <c r="E438" s="16">
        <f>ROUND(($F$7*0.8)/2.5,0)*2.5</f>
        <v>75</v>
      </c>
      <c r="F438" s="16">
        <f>ROUND(($F$7*0.85)/2.5,0)*2.5</f>
        <v>80</v>
      </c>
      <c r="G438" s="16">
        <f>ROUND(($F$7*0.9)/2.5,0)*2.5</f>
        <v>85</v>
      </c>
      <c r="H438" s="52">
        <f>ROUND(($F$9*0.85)/2.5,0)*2.5</f>
        <v>90</v>
      </c>
      <c r="I438" s="52">
        <f>ROUND(($F$9*0.9)/2.5,0)*2.5</f>
        <v>95</v>
      </c>
      <c r="J438" s="52">
        <f>ROUND(($F$9*0.95)/2.5,0)*2.5</f>
        <v>100</v>
      </c>
      <c r="K438" s="162" t="s">
        <v>64</v>
      </c>
      <c r="L438" s="74"/>
      <c r="M438" s="74"/>
      <c r="N438" s="74"/>
      <c r="O438" s="77"/>
      <c r="P438" s="10"/>
    </row>
    <row r="439" spans="1:16" x14ac:dyDescent="0.25">
      <c r="A439" s="38"/>
      <c r="B439" s="8" t="s">
        <v>38</v>
      </c>
      <c r="C439" s="14">
        <v>5</v>
      </c>
      <c r="D439" s="14">
        <v>3</v>
      </c>
      <c r="E439" s="14">
        <v>3</v>
      </c>
      <c r="F439" s="14">
        <v>2</v>
      </c>
      <c r="G439" s="14">
        <v>2</v>
      </c>
      <c r="H439" s="51">
        <v>3</v>
      </c>
      <c r="I439" s="51">
        <v>2</v>
      </c>
      <c r="J439" s="51">
        <v>2</v>
      </c>
      <c r="K439" s="74"/>
      <c r="L439" s="74"/>
      <c r="M439" s="74"/>
      <c r="N439" s="74"/>
      <c r="O439" s="77"/>
      <c r="P439" s="10"/>
    </row>
    <row r="440" spans="1:16" x14ac:dyDescent="0.25">
      <c r="A440" s="179" t="s">
        <v>142</v>
      </c>
      <c r="B440" s="17" t="s">
        <v>0</v>
      </c>
      <c r="C440" s="16">
        <f>ROUND(($F$7*0.6)/2.5,0)*2.5</f>
        <v>57.5</v>
      </c>
      <c r="D440" s="16">
        <f>ROUND(($F$7*0.725)/2.5,0)*2.5</f>
        <v>70</v>
      </c>
      <c r="E440" s="16">
        <f>ROUND(($F$7*0.8)/2.5,0)*2.5</f>
        <v>75</v>
      </c>
      <c r="F440" s="16">
        <f>ROUND(($F$7*0.875)/2.5,0)*2.5</f>
        <v>82.5</v>
      </c>
      <c r="G440" s="52">
        <f>ROUND(($F$8*0.8)/2.5,0)*2.5</f>
        <v>92.5</v>
      </c>
      <c r="H440" s="52">
        <f>ROUND(($F$8*0.85)/2.5,0)*2.5</f>
        <v>97.5</v>
      </c>
      <c r="I440" s="52">
        <f>ROUND(($F$8*0.9)/2.5,0)*2.5</f>
        <v>102.5</v>
      </c>
      <c r="J440" s="162" t="s">
        <v>64</v>
      </c>
      <c r="K440" s="76"/>
      <c r="L440" s="77"/>
      <c r="M440" s="74"/>
      <c r="N440" s="74"/>
      <c r="O440" s="77"/>
      <c r="P440" s="10"/>
    </row>
    <row r="441" spans="1:16" x14ac:dyDescent="0.25">
      <c r="A441" s="180" t="s">
        <v>131</v>
      </c>
      <c r="B441" s="8" t="s">
        <v>38</v>
      </c>
      <c r="C441" s="14">
        <v>5</v>
      </c>
      <c r="D441" s="14">
        <v>4</v>
      </c>
      <c r="E441" s="14">
        <v>3</v>
      </c>
      <c r="F441" s="14">
        <v>2</v>
      </c>
      <c r="G441" s="51">
        <v>3</v>
      </c>
      <c r="H441" s="51">
        <v>3</v>
      </c>
      <c r="I441" s="51">
        <v>2</v>
      </c>
      <c r="J441" s="76"/>
      <c r="K441" s="76"/>
      <c r="L441" s="77"/>
      <c r="M441" s="74"/>
      <c r="N441" s="74"/>
      <c r="O441" s="77"/>
      <c r="P441" s="10"/>
    </row>
    <row r="442" spans="1:16" x14ac:dyDescent="0.25">
      <c r="A442" s="18" t="s">
        <v>62</v>
      </c>
      <c r="B442" s="17" t="s">
        <v>0</v>
      </c>
      <c r="C442" s="16">
        <f>ROUND(($F$15*0.6)/2.5,0)*2.5</f>
        <v>57.5</v>
      </c>
      <c r="D442" s="16">
        <f>ROUND(($F$15*0.725)/2.5,0)*2.5</f>
        <v>70</v>
      </c>
      <c r="E442" s="16">
        <f>ROUND(($F$15*0.8)/2.5,0)*2.5</f>
        <v>75</v>
      </c>
      <c r="F442" s="16">
        <f>ROUND(($F$15*0.85)/2.5,0)*2.5</f>
        <v>80</v>
      </c>
      <c r="G442" s="16">
        <f>ROUND(($F$15*0.9)/2.5,0)*2.5</f>
        <v>85</v>
      </c>
      <c r="H442" s="16">
        <f>ROUND(($F$15*0.9)/2.5,0)*2.5</f>
        <v>85</v>
      </c>
      <c r="I442" s="16">
        <f>ROUND(($F$15*0.9)/2.5,0)*2.5</f>
        <v>85</v>
      </c>
      <c r="J442" s="76"/>
      <c r="K442" s="76"/>
      <c r="L442" s="74"/>
      <c r="M442" s="74"/>
      <c r="N442" s="74"/>
      <c r="O442" s="77"/>
      <c r="P442" s="10"/>
    </row>
    <row r="443" spans="1:16" x14ac:dyDescent="0.25">
      <c r="A443" s="38"/>
      <c r="B443" s="8" t="s">
        <v>38</v>
      </c>
      <c r="C443" s="14">
        <v>4</v>
      </c>
      <c r="D443" s="6">
        <v>3</v>
      </c>
      <c r="E443" s="14">
        <v>3</v>
      </c>
      <c r="F443" s="14">
        <v>3</v>
      </c>
      <c r="G443" s="14">
        <v>2</v>
      </c>
      <c r="H443" s="14">
        <v>2</v>
      </c>
      <c r="I443" s="14">
        <v>2</v>
      </c>
      <c r="J443" s="76"/>
      <c r="K443" s="76"/>
      <c r="L443" s="74"/>
      <c r="M443" s="74"/>
      <c r="N443" s="74"/>
      <c r="O443" s="77"/>
      <c r="P443" s="10"/>
    </row>
    <row r="444" spans="1:16" x14ac:dyDescent="0.25">
      <c r="A444" s="18" t="s">
        <v>101</v>
      </c>
      <c r="B444" s="17" t="s">
        <v>0</v>
      </c>
      <c r="C444" s="16">
        <f>ROUND(($F$24*0.6)/2.5,0)*2.5</f>
        <v>57.5</v>
      </c>
      <c r="D444" s="16">
        <f>ROUND(($F$24*0.725)/2.5,0)*2.5</f>
        <v>70</v>
      </c>
      <c r="E444" s="16">
        <f>ROUND(($F$24*0.8)/2.5,0)*2.5</f>
        <v>75</v>
      </c>
      <c r="F444" s="16">
        <f>ROUND(($F$24*0.85)/2.5,0)*2.5</f>
        <v>80</v>
      </c>
      <c r="G444" s="16">
        <f>ROUND(($F$24*0.9)/2.5,0)*2.5</f>
        <v>85</v>
      </c>
      <c r="H444" s="16">
        <f>ROUND(($F$24*0.9)/2.5,0)*2.5</f>
        <v>85</v>
      </c>
      <c r="I444" s="16">
        <f>ROUND(($F$24*0.9)/2.5,0)*2.5</f>
        <v>85</v>
      </c>
      <c r="J444" s="74"/>
      <c r="K444" s="76"/>
      <c r="L444" s="76"/>
      <c r="M444" s="74"/>
      <c r="N444" s="74"/>
      <c r="O444" s="77"/>
      <c r="P444" s="10"/>
    </row>
    <row r="445" spans="1:16" x14ac:dyDescent="0.25">
      <c r="A445" s="90"/>
      <c r="B445" s="8" t="s">
        <v>38</v>
      </c>
      <c r="C445" s="14">
        <v>3</v>
      </c>
      <c r="D445" s="14">
        <v>3</v>
      </c>
      <c r="E445" s="14">
        <v>3</v>
      </c>
      <c r="F445" s="14">
        <v>3</v>
      </c>
      <c r="G445" s="14">
        <v>2</v>
      </c>
      <c r="H445" s="14">
        <v>2</v>
      </c>
      <c r="I445" s="14">
        <v>2</v>
      </c>
      <c r="J445" s="116"/>
      <c r="K445" s="76"/>
      <c r="L445" s="76"/>
      <c r="M445" s="74"/>
      <c r="N445" s="74"/>
      <c r="O445" s="77"/>
      <c r="P445" s="10"/>
    </row>
    <row r="446" spans="1:16" x14ac:dyDescent="0.25">
      <c r="A446" s="18" t="s">
        <v>129</v>
      </c>
      <c r="B446" s="79" t="s">
        <v>0</v>
      </c>
      <c r="C446" s="80">
        <f>ROUND(($F$25*0.6)/2.5,0)*2.5</f>
        <v>62.5</v>
      </c>
      <c r="D446" s="80">
        <f>ROUND(($F$25*0.7)/2.5,0)*2.5</f>
        <v>72.5</v>
      </c>
      <c r="E446" s="80">
        <f t="shared" ref="E446:F448" si="75">ROUND(($F$25*0.75)/2.5,0)*2.5</f>
        <v>80</v>
      </c>
      <c r="F446" s="80">
        <f t="shared" si="75"/>
        <v>80</v>
      </c>
      <c r="G446" s="80">
        <f>ROUND(($F$25*0.75)/2.5,0)*2.5</f>
        <v>80</v>
      </c>
      <c r="H446" s="166"/>
      <c r="I446" s="77"/>
      <c r="J446" s="77"/>
      <c r="K446" s="77"/>
      <c r="L446" s="77"/>
      <c r="M446" s="74"/>
      <c r="N446" s="74"/>
      <c r="O446" s="77"/>
      <c r="P446" s="10"/>
    </row>
    <row r="447" spans="1:16" x14ac:dyDescent="0.25">
      <c r="A447" s="15" t="s">
        <v>130</v>
      </c>
      <c r="B447" s="82" t="s">
        <v>38</v>
      </c>
      <c r="C447" s="83">
        <v>8</v>
      </c>
      <c r="D447" s="83">
        <v>6</v>
      </c>
      <c r="E447" s="83">
        <v>6</v>
      </c>
      <c r="F447" s="83">
        <v>6</v>
      </c>
      <c r="G447" s="83">
        <v>6</v>
      </c>
      <c r="H447" s="77"/>
      <c r="I447" s="77"/>
      <c r="J447" s="77"/>
      <c r="K447" s="77"/>
      <c r="L447" s="77"/>
      <c r="M447" s="77"/>
      <c r="N447" s="77"/>
      <c r="O447" s="77"/>
      <c r="P447" s="10"/>
    </row>
    <row r="448" spans="1:16" x14ac:dyDescent="0.25">
      <c r="A448" s="78" t="s">
        <v>133</v>
      </c>
      <c r="B448" s="79" t="s">
        <v>0</v>
      </c>
      <c r="C448" s="80">
        <f>ROUND(($F$25*0.6)/2.5,0)*2.5</f>
        <v>62.5</v>
      </c>
      <c r="D448" s="80">
        <f>ROUND(($F$25*0.7)/2.5,0)*2.5</f>
        <v>72.5</v>
      </c>
      <c r="E448" s="80">
        <f t="shared" si="75"/>
        <v>80</v>
      </c>
      <c r="F448" s="80">
        <f t="shared" si="75"/>
        <v>80</v>
      </c>
      <c r="G448" s="80">
        <f>ROUND(($F$25*0.75)/2.5,0)*2.5</f>
        <v>80</v>
      </c>
      <c r="H448" s="77"/>
      <c r="I448" s="77"/>
      <c r="J448" s="77"/>
      <c r="K448" s="77"/>
      <c r="L448" s="77"/>
      <c r="M448" s="77"/>
      <c r="N448" s="77"/>
      <c r="O448" s="77"/>
      <c r="P448" s="10"/>
    </row>
    <row r="449" spans="1:16" x14ac:dyDescent="0.25">
      <c r="A449" s="81" t="s">
        <v>102</v>
      </c>
      <c r="B449" s="82" t="s">
        <v>38</v>
      </c>
      <c r="C449" s="83">
        <v>8</v>
      </c>
      <c r="D449" s="83">
        <v>6</v>
      </c>
      <c r="E449" s="83">
        <v>6</v>
      </c>
      <c r="F449" s="83">
        <v>6</v>
      </c>
      <c r="G449" s="83">
        <v>6</v>
      </c>
      <c r="H449" s="77"/>
      <c r="I449" s="77"/>
      <c r="J449" s="77"/>
      <c r="K449" s="77"/>
      <c r="L449" s="77"/>
      <c r="M449" s="77"/>
      <c r="N449" s="77"/>
      <c r="O449" s="77"/>
      <c r="P449" s="10"/>
    </row>
    <row r="450" spans="1:16" x14ac:dyDescent="0.25">
      <c r="A450" s="11"/>
      <c r="B450" s="76"/>
      <c r="C450" s="16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10"/>
    </row>
    <row r="451" spans="1:16" x14ac:dyDescent="0.25">
      <c r="A451" s="11"/>
      <c r="B451" s="76"/>
      <c r="C451" s="16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10"/>
    </row>
    <row r="452" spans="1:16" x14ac:dyDescent="0.25">
      <c r="A452" s="9"/>
      <c r="B452" s="8"/>
      <c r="C452" s="7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5"/>
    </row>
    <row r="453" spans="1:16" x14ac:dyDescent="0.25">
      <c r="A453" s="23"/>
      <c r="B453" s="64" t="str">
        <f>B1</f>
        <v>NORGES STYRKELØFTFORBUND</v>
      </c>
      <c r="C453" s="89"/>
      <c r="D453" s="89"/>
      <c r="E453" s="89"/>
      <c r="F453" s="89"/>
      <c r="G453" s="89"/>
      <c r="H453" s="89"/>
      <c r="I453" s="89"/>
      <c r="J453" s="95" t="str">
        <f>M15</f>
        <v>Kal_uke 7</v>
      </c>
      <c r="K453" s="89"/>
      <c r="L453" s="89"/>
      <c r="M453" s="89"/>
      <c r="N453" s="89"/>
      <c r="O453" s="89"/>
      <c r="P453" s="63"/>
    </row>
    <row r="454" spans="1:16" x14ac:dyDescent="0.25">
      <c r="A454" s="62"/>
      <c r="B454" s="74" t="str">
        <f>B2</f>
        <v xml:space="preserve">Treningsopplegg 3 dager per uke </v>
      </c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59" t="str">
        <f>P1</f>
        <v>Datum</v>
      </c>
    </row>
    <row r="455" spans="1:16" x14ac:dyDescent="0.25">
      <c r="A455" s="61"/>
      <c r="B455" s="55" t="str">
        <f>B3</f>
        <v xml:space="preserve">Utarbeidet av Dietmar Wolf - Utdanningskonsulent i NSF </v>
      </c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60"/>
      <c r="N455" s="73"/>
      <c r="O455" s="73"/>
      <c r="P455" s="59" t="str">
        <f>P2</f>
        <v>Navn</v>
      </c>
    </row>
    <row r="456" spans="1:16" x14ac:dyDescent="0.25">
      <c r="A456" s="48" t="s">
        <v>70</v>
      </c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47"/>
      <c r="N456" s="47"/>
      <c r="O456" s="47"/>
      <c r="P456" s="46"/>
    </row>
    <row r="457" spans="1:16" x14ac:dyDescent="0.25">
      <c r="A457" s="11" t="s">
        <v>52</v>
      </c>
      <c r="B457" s="74"/>
      <c r="C457" s="73"/>
      <c r="D457" s="73"/>
      <c r="E457" s="73"/>
      <c r="F457" s="73"/>
      <c r="G457" s="91"/>
      <c r="H457" s="73"/>
      <c r="I457" s="73"/>
      <c r="J457" s="73"/>
      <c r="K457" s="147"/>
      <c r="L457" s="73"/>
      <c r="M457" s="73"/>
      <c r="N457" s="73"/>
      <c r="O457" s="73"/>
      <c r="P457" s="45"/>
    </row>
    <row r="458" spans="1:16" x14ac:dyDescent="0.25">
      <c r="A458" s="58" t="s">
        <v>89</v>
      </c>
      <c r="B458" s="36"/>
      <c r="C458" s="35"/>
      <c r="D458" s="35"/>
      <c r="E458" s="35"/>
      <c r="F458" s="35"/>
      <c r="G458" s="92"/>
      <c r="H458" s="73"/>
      <c r="I458" s="73"/>
      <c r="J458" s="76"/>
      <c r="K458" s="148"/>
      <c r="L458" s="76"/>
      <c r="M458" s="76"/>
      <c r="N458" s="76"/>
      <c r="O458" s="76"/>
      <c r="P458" s="31"/>
    </row>
    <row r="459" spans="1:16" x14ac:dyDescent="0.25">
      <c r="A459" s="44"/>
      <c r="B459" s="17"/>
      <c r="C459" s="57"/>
      <c r="D459" s="57"/>
      <c r="E459" s="57"/>
      <c r="F459" s="57"/>
      <c r="G459" s="92"/>
      <c r="H459" s="77"/>
      <c r="I459" s="76"/>
      <c r="J459" s="76"/>
      <c r="K459" s="76"/>
      <c r="L459" s="76"/>
      <c r="M459" s="76"/>
      <c r="N459" s="76"/>
      <c r="O459" s="76"/>
      <c r="P459" s="31"/>
    </row>
    <row r="460" spans="1:16" x14ac:dyDescent="0.25">
      <c r="A460" s="44" t="s">
        <v>132</v>
      </c>
      <c r="B460" s="34" t="s">
        <v>0</v>
      </c>
      <c r="C460" s="13">
        <f>ROUND(($F$28*0.6)/2.5,0)*2.5</f>
        <v>25</v>
      </c>
      <c r="D460" s="13">
        <f t="shared" ref="D460:F460" si="76">ROUND(($F$28*0.6)/2.5,0)*2.5</f>
        <v>25</v>
      </c>
      <c r="E460" s="13">
        <f t="shared" si="76"/>
        <v>25</v>
      </c>
      <c r="F460" s="13">
        <f t="shared" si="76"/>
        <v>25</v>
      </c>
      <c r="G460" s="149"/>
      <c r="H460" s="77"/>
      <c r="I460" s="76"/>
      <c r="J460" s="76"/>
      <c r="K460" s="76"/>
      <c r="L460" s="76"/>
      <c r="M460" s="76"/>
      <c r="N460" s="76"/>
      <c r="O460" s="76"/>
      <c r="P460" s="31"/>
    </row>
    <row r="461" spans="1:16" x14ac:dyDescent="0.25">
      <c r="A461" s="43" t="s">
        <v>90</v>
      </c>
      <c r="B461" s="42" t="s">
        <v>38</v>
      </c>
      <c r="C461" s="41" t="s">
        <v>4</v>
      </c>
      <c r="D461" s="41" t="s">
        <v>4</v>
      </c>
      <c r="E461" s="41" t="s">
        <v>4</v>
      </c>
      <c r="F461" s="41" t="s">
        <v>4</v>
      </c>
      <c r="G461" s="77"/>
      <c r="H461" s="77"/>
      <c r="I461" s="76"/>
      <c r="J461" s="76"/>
      <c r="K461" s="76"/>
      <c r="L461" s="76"/>
      <c r="M461" s="76"/>
      <c r="N461" s="76"/>
      <c r="O461" s="76"/>
      <c r="P461" s="31"/>
    </row>
    <row r="462" spans="1:16" x14ac:dyDescent="0.25">
      <c r="A462" s="44" t="s">
        <v>145</v>
      </c>
      <c r="B462" s="54" t="s">
        <v>0</v>
      </c>
      <c r="C462" s="13">
        <f>ROUND(($F$31*0.6)/2.5,0)*2.5</f>
        <v>7.5</v>
      </c>
      <c r="D462" s="13">
        <f>ROUND(($F$31*0.6)/2.5,0)*2.5</f>
        <v>7.5</v>
      </c>
      <c r="E462" s="13">
        <f>ROUND(($F$31*0.6)/2.5,0)*2.5</f>
        <v>7.5</v>
      </c>
      <c r="F462" s="13">
        <f>ROUND(($F$31*0.6)/2.5,0)*2.5</f>
        <v>7.5</v>
      </c>
      <c r="G462" s="93"/>
      <c r="H462" s="76"/>
      <c r="I462" s="73"/>
      <c r="J462" s="73"/>
      <c r="K462" s="73"/>
      <c r="L462" s="73"/>
      <c r="M462" s="73"/>
      <c r="N462" s="73"/>
      <c r="O462" s="76"/>
      <c r="P462" s="31"/>
    </row>
    <row r="463" spans="1:16" x14ac:dyDescent="0.25">
      <c r="A463" s="43" t="s">
        <v>104</v>
      </c>
      <c r="B463" s="53" t="s">
        <v>38</v>
      </c>
      <c r="C463" s="12">
        <v>6</v>
      </c>
      <c r="D463" s="12">
        <v>6</v>
      </c>
      <c r="E463" s="12">
        <v>6</v>
      </c>
      <c r="F463" s="12">
        <v>6</v>
      </c>
      <c r="G463" s="76"/>
      <c r="H463" s="76"/>
      <c r="I463" s="73"/>
      <c r="J463" s="73"/>
      <c r="K463" s="73"/>
      <c r="L463" s="73"/>
      <c r="M463" s="73"/>
      <c r="N463" s="73"/>
      <c r="O463" s="76"/>
      <c r="P463" s="31"/>
    </row>
    <row r="464" spans="1:16" x14ac:dyDescent="0.25">
      <c r="A464" s="67" t="s">
        <v>37</v>
      </c>
      <c r="B464" s="70" t="s">
        <v>35</v>
      </c>
      <c r="C464" s="69">
        <v>30</v>
      </c>
      <c r="D464" s="69">
        <v>30</v>
      </c>
      <c r="E464" s="69">
        <v>30</v>
      </c>
      <c r="F464" s="69">
        <v>30</v>
      </c>
      <c r="G464" s="94"/>
      <c r="H464" s="150" t="s">
        <v>112</v>
      </c>
      <c r="I464" s="73"/>
      <c r="J464" s="73"/>
      <c r="K464" s="73"/>
      <c r="L464" s="73"/>
      <c r="M464" s="73"/>
      <c r="N464" s="73"/>
      <c r="O464" s="76"/>
      <c r="P464" s="31"/>
    </row>
    <row r="465" spans="1:16" x14ac:dyDescent="0.25">
      <c r="A465" s="43" t="s">
        <v>36</v>
      </c>
      <c r="B465" s="56" t="s">
        <v>38</v>
      </c>
      <c r="C465" s="41" t="s">
        <v>3</v>
      </c>
      <c r="D465" s="41" t="s">
        <v>3</v>
      </c>
      <c r="E465" s="41" t="s">
        <v>3</v>
      </c>
      <c r="F465" s="41" t="s">
        <v>3</v>
      </c>
      <c r="G465" s="77"/>
      <c r="H465" s="77"/>
      <c r="I465" s="73"/>
      <c r="J465" s="73"/>
      <c r="K465" s="73"/>
      <c r="L465" s="73"/>
      <c r="M465" s="73"/>
      <c r="N465" s="73"/>
      <c r="O465" s="76"/>
      <c r="P465" s="31"/>
    </row>
    <row r="466" spans="1:16" x14ac:dyDescent="0.25">
      <c r="A466" s="44" t="s">
        <v>124</v>
      </c>
      <c r="B466" s="54" t="s">
        <v>0</v>
      </c>
      <c r="C466" s="13" t="s">
        <v>39</v>
      </c>
      <c r="D466" s="13" t="s">
        <v>39</v>
      </c>
      <c r="E466" s="13" t="s">
        <v>39</v>
      </c>
      <c r="F466" s="13" t="s">
        <v>39</v>
      </c>
      <c r="G466" s="76"/>
      <c r="H466" s="74"/>
      <c r="I466" s="76"/>
      <c r="J466" s="76"/>
      <c r="K466" s="76"/>
      <c r="L466" s="76"/>
      <c r="M466" s="76"/>
      <c r="N466" s="76"/>
      <c r="O466" s="76"/>
      <c r="P466" s="31"/>
    </row>
    <row r="467" spans="1:16" ht="13.8" thickBot="1" x14ac:dyDescent="0.3">
      <c r="A467" s="111"/>
      <c r="B467" s="112" t="s">
        <v>38</v>
      </c>
      <c r="C467" s="113" t="s">
        <v>4</v>
      </c>
      <c r="D467" s="113" t="s">
        <v>4</v>
      </c>
      <c r="E467" s="113" t="s">
        <v>4</v>
      </c>
      <c r="F467" s="113" t="s">
        <v>4</v>
      </c>
      <c r="G467" s="76"/>
      <c r="H467" s="151" t="s">
        <v>63</v>
      </c>
      <c r="I467" s="76"/>
      <c r="J467" s="76"/>
      <c r="K467" s="76"/>
      <c r="L467" s="76"/>
      <c r="M467" s="76"/>
      <c r="N467" s="76"/>
      <c r="O467" s="76"/>
      <c r="P467" s="31"/>
    </row>
    <row r="468" spans="1:16" x14ac:dyDescent="0.25">
      <c r="A468" s="152" t="s">
        <v>7</v>
      </c>
      <c r="B468" s="122" t="s">
        <v>0</v>
      </c>
      <c r="C468" s="123">
        <f>ROUND(($F$7*0.6)/2.5,0)*2.5</f>
        <v>57.5</v>
      </c>
      <c r="D468" s="123">
        <f>ROUND(($F$7*0.725)/2.5,0)*2.5</f>
        <v>70</v>
      </c>
      <c r="E468" s="123">
        <f>ROUND(($F$7*0.8)/2.5,0)*2.5</f>
        <v>75</v>
      </c>
      <c r="F468" s="123">
        <f>ROUND(($F$7*0.8)/2.5,0)*2.5</f>
        <v>75</v>
      </c>
      <c r="G468" s="123">
        <f>ROUND(($F$7*0.8)/2.5,0)*2.5</f>
        <v>75</v>
      </c>
      <c r="H468" s="132">
        <f>ROUND(($F$7*0.8)/2.5,0)*2.5</f>
        <v>75</v>
      </c>
      <c r="I468" s="74"/>
      <c r="J468" s="74"/>
      <c r="K468" s="76"/>
      <c r="L468" s="112"/>
      <c r="M468" s="76"/>
      <c r="N468" s="76"/>
      <c r="O468" s="76"/>
      <c r="P468" s="10"/>
    </row>
    <row r="469" spans="1:16" x14ac:dyDescent="0.25">
      <c r="A469" s="38"/>
      <c r="B469" s="8" t="s">
        <v>38</v>
      </c>
      <c r="C469" s="14">
        <v>6</v>
      </c>
      <c r="D469" s="14">
        <v>5</v>
      </c>
      <c r="E469" s="14">
        <v>4</v>
      </c>
      <c r="F469" s="14">
        <v>4</v>
      </c>
      <c r="G469" s="14">
        <v>4</v>
      </c>
      <c r="H469" s="133">
        <v>3</v>
      </c>
      <c r="I469" s="74"/>
      <c r="J469" s="158" t="s">
        <v>14</v>
      </c>
      <c r="K469" s="76"/>
      <c r="L469" s="155"/>
      <c r="M469" s="77"/>
      <c r="N469" s="77"/>
      <c r="O469" s="77"/>
      <c r="P469" s="10"/>
    </row>
    <row r="470" spans="1:16" x14ac:dyDescent="0.25">
      <c r="A470" s="18" t="s">
        <v>53</v>
      </c>
      <c r="B470" s="17" t="s">
        <v>0</v>
      </c>
      <c r="C470" s="16">
        <f>ROUND(($F$12*0.6)/2.5,0)*2.5</f>
        <v>45</v>
      </c>
      <c r="D470" s="16">
        <f>ROUND(($F$12*0.725)/2.5,0)*2.5</f>
        <v>55</v>
      </c>
      <c r="E470" s="16">
        <f>ROUND(($F$12*0.8)/2.5,0)*2.5</f>
        <v>60</v>
      </c>
      <c r="F470" s="16">
        <f>ROUND(($F$12*0.85)/2.5,0)*2.5</f>
        <v>65</v>
      </c>
      <c r="G470" s="16">
        <f>ROUND(($F$12*0.9)/2.5,0)*2.5</f>
        <v>67.5</v>
      </c>
      <c r="H470" s="126">
        <f>ROUND(($F$12*0.85)/2.5,0)*2.5</f>
        <v>65</v>
      </c>
      <c r="I470" s="74"/>
      <c r="J470" s="77"/>
      <c r="K470" s="76"/>
      <c r="L470" s="112"/>
      <c r="M470" s="76"/>
      <c r="N470" s="76"/>
      <c r="O470" s="76"/>
      <c r="P470" s="10"/>
    </row>
    <row r="471" spans="1:16" ht="13.8" thickBot="1" x14ac:dyDescent="0.3">
      <c r="A471" s="50" t="s">
        <v>78</v>
      </c>
      <c r="B471" s="76" t="s">
        <v>38</v>
      </c>
      <c r="C471" s="115">
        <v>6</v>
      </c>
      <c r="D471" s="115">
        <v>5</v>
      </c>
      <c r="E471" s="115">
        <v>3</v>
      </c>
      <c r="F471" s="115">
        <v>3</v>
      </c>
      <c r="G471" s="115">
        <v>2</v>
      </c>
      <c r="H471" s="130">
        <v>3</v>
      </c>
      <c r="I471" s="77"/>
      <c r="J471" s="77"/>
      <c r="K471" s="77"/>
      <c r="L471" s="155"/>
      <c r="M471" s="77"/>
      <c r="N471" s="77"/>
      <c r="O471" s="77"/>
      <c r="P471" s="10"/>
    </row>
    <row r="472" spans="1:16" x14ac:dyDescent="0.25">
      <c r="A472" s="152" t="s">
        <v>60</v>
      </c>
      <c r="B472" s="122" t="s">
        <v>0</v>
      </c>
      <c r="C472" s="123">
        <f>ROUND(($F$17*0.6)/2.5,0)*2.5</f>
        <v>62.5</v>
      </c>
      <c r="D472" s="122">
        <f>ROUND(($F$17*0.725)/2.5,0)*2.5</f>
        <v>75</v>
      </c>
      <c r="E472" s="123">
        <f>ROUND(($F$17*0.8)/2.5,0)*2.5</f>
        <v>85</v>
      </c>
      <c r="F472" s="123">
        <f>ROUND(($F$17*0.8)/2.5,0)*2.5</f>
        <v>85</v>
      </c>
      <c r="G472" s="123">
        <f>ROUND(($F$17*0.8)/2.5,0)*2.5</f>
        <v>85</v>
      </c>
      <c r="H472" s="123">
        <f>ROUND(($F$17*0.8)/2.5,0)*2.5</f>
        <v>85</v>
      </c>
      <c r="I472" s="131">
        <f>ROUND(($F$17*0.85)/2.5,0)*2.5</f>
        <v>90</v>
      </c>
      <c r="J472" s="132">
        <f>ROUND(($F$17*0.85)/2.5,0)*2.5</f>
        <v>90</v>
      </c>
      <c r="K472" s="74"/>
      <c r="L472" s="74"/>
      <c r="M472" s="74"/>
      <c r="N472" s="74"/>
      <c r="O472" s="76"/>
      <c r="P472" s="10"/>
    </row>
    <row r="473" spans="1:16" x14ac:dyDescent="0.25">
      <c r="A473" s="38" t="s">
        <v>56</v>
      </c>
      <c r="B473" s="8" t="s">
        <v>38</v>
      </c>
      <c r="C473" s="14">
        <v>6</v>
      </c>
      <c r="D473" s="6">
        <v>5</v>
      </c>
      <c r="E473" s="14">
        <v>5</v>
      </c>
      <c r="F473" s="14">
        <v>5</v>
      </c>
      <c r="G473" s="14">
        <v>5</v>
      </c>
      <c r="H473" s="14">
        <v>5</v>
      </c>
      <c r="I473" s="51">
        <v>3</v>
      </c>
      <c r="J473" s="133">
        <v>3</v>
      </c>
      <c r="K473" s="74"/>
      <c r="L473" s="158" t="s">
        <v>14</v>
      </c>
      <c r="M473" s="74"/>
      <c r="N473" s="74"/>
      <c r="O473" s="77"/>
      <c r="P473" s="10"/>
    </row>
    <row r="474" spans="1:16" x14ac:dyDescent="0.25">
      <c r="A474" s="18" t="s">
        <v>57</v>
      </c>
      <c r="B474" s="17" t="s">
        <v>0</v>
      </c>
      <c r="C474" s="16">
        <f>ROUND(($F$20*0.6)/2.5,0)*2.5</f>
        <v>45</v>
      </c>
      <c r="D474" s="16">
        <f>ROUND(($F$20*0.725)/2.5,0)*2.5</f>
        <v>55</v>
      </c>
      <c r="E474" s="16">
        <f>ROUND(($F$20*0.8)/2.5,0)*2.5</f>
        <v>60</v>
      </c>
      <c r="F474" s="16">
        <f>ROUND(($F$20*0.85)/2.5,0)*2.5</f>
        <v>65</v>
      </c>
      <c r="G474" s="16">
        <f>ROUND(($F$20*0.9)/2.5,0)*2.5</f>
        <v>67.5</v>
      </c>
      <c r="H474" s="16">
        <f>ROUND(($F$20*0.9)/2.5,0)*2.5</f>
        <v>67.5</v>
      </c>
      <c r="I474" s="116"/>
      <c r="J474" s="140"/>
      <c r="K474" s="74"/>
      <c r="L474" s="77"/>
      <c r="M474" s="74"/>
      <c r="N474" s="74"/>
      <c r="O474" s="76"/>
      <c r="P474" s="10"/>
    </row>
    <row r="475" spans="1:16" ht="13.8" thickBot="1" x14ac:dyDescent="0.3">
      <c r="A475" s="157" t="s">
        <v>99</v>
      </c>
      <c r="B475" s="127" t="s">
        <v>38</v>
      </c>
      <c r="C475" s="128">
        <v>5</v>
      </c>
      <c r="D475" s="128">
        <v>4</v>
      </c>
      <c r="E475" s="128">
        <v>3</v>
      </c>
      <c r="F475" s="128">
        <v>3</v>
      </c>
      <c r="G475" s="128">
        <v>2</v>
      </c>
      <c r="H475" s="128">
        <v>2</v>
      </c>
      <c r="I475" s="127"/>
      <c r="J475" s="141"/>
      <c r="K475" s="77"/>
      <c r="L475" s="77"/>
      <c r="M475" s="74"/>
      <c r="N475" s="74"/>
      <c r="O475" s="77"/>
      <c r="P475" s="10"/>
    </row>
    <row r="476" spans="1:16" x14ac:dyDescent="0.25">
      <c r="A476" s="114" t="s">
        <v>111</v>
      </c>
      <c r="B476" s="65" t="s">
        <v>0</v>
      </c>
      <c r="C476" s="65">
        <f>ROUND(($F$27*0.6)/2.5,0)*2.5</f>
        <v>37.5</v>
      </c>
      <c r="D476" s="65">
        <f>ROUND(($F$27*0.725)/2.5,0)*2.5</f>
        <v>45</v>
      </c>
      <c r="E476" s="65">
        <f>ROUND(($F$27*0.8)/2.5,0)*2.5</f>
        <v>50</v>
      </c>
      <c r="F476" s="65">
        <f>ROUND(($F$27*0.8)/2.5,0)*2.5</f>
        <v>50</v>
      </c>
      <c r="G476" s="65">
        <f>ROUND(($F$27*0.8)/2.5,0)*2.5</f>
        <v>50</v>
      </c>
      <c r="H476" s="74"/>
      <c r="I476" s="76"/>
      <c r="J476" s="76"/>
      <c r="K476" s="76"/>
      <c r="L476" s="76"/>
      <c r="M476" s="76"/>
      <c r="N476" s="76"/>
      <c r="O476" s="76"/>
      <c r="P476" s="10"/>
    </row>
    <row r="477" spans="1:16" x14ac:dyDescent="0.25">
      <c r="A477" s="40" t="s">
        <v>102</v>
      </c>
      <c r="B477" s="19" t="s">
        <v>38</v>
      </c>
      <c r="C477" s="14">
        <v>5</v>
      </c>
      <c r="D477" s="14">
        <v>5</v>
      </c>
      <c r="E477" s="14">
        <v>5</v>
      </c>
      <c r="F477" s="14">
        <v>5</v>
      </c>
      <c r="G477" s="14">
        <v>5</v>
      </c>
      <c r="H477" s="158"/>
      <c r="I477" s="76"/>
      <c r="J477" s="76"/>
      <c r="K477" s="76"/>
      <c r="L477" s="76"/>
      <c r="M477" s="76"/>
      <c r="N477" s="76"/>
      <c r="O477" s="76"/>
      <c r="P477" s="10"/>
    </row>
    <row r="478" spans="1:16" x14ac:dyDescent="0.25">
      <c r="A478" s="18" t="s">
        <v>148</v>
      </c>
      <c r="B478" s="17" t="s">
        <v>0</v>
      </c>
      <c r="C478" s="16">
        <f>ROUND(($F$22*0.6)/2.5,0)*2.5</f>
        <v>25</v>
      </c>
      <c r="D478" s="16">
        <f>ROUND(($F$22*0.7)/2.5,0)*2.5</f>
        <v>30</v>
      </c>
      <c r="E478" s="16">
        <f>ROUND(($F$22*0.8)/2.5,0)*2.5</f>
        <v>35</v>
      </c>
      <c r="F478" s="16">
        <f>ROUND(($F$22*0.85)/2.5,0)*2.5</f>
        <v>35</v>
      </c>
      <c r="G478" s="16">
        <f>ROUND(($F$22*0.9)/2.5,0)*2.5</f>
        <v>37.5</v>
      </c>
      <c r="H478" s="77"/>
      <c r="I478" s="74"/>
      <c r="J478" s="74"/>
      <c r="K478" s="74"/>
      <c r="L478" s="74"/>
      <c r="M478" s="74"/>
      <c r="N478" s="74"/>
      <c r="O478" s="77"/>
      <c r="P478" s="10"/>
    </row>
    <row r="479" spans="1:16" x14ac:dyDescent="0.25">
      <c r="A479" s="39"/>
      <c r="B479" s="8" t="s">
        <v>38</v>
      </c>
      <c r="C479" s="14">
        <v>7</v>
      </c>
      <c r="D479" s="14">
        <v>6</v>
      </c>
      <c r="E479" s="14">
        <v>5</v>
      </c>
      <c r="F479" s="14">
        <v>4</v>
      </c>
      <c r="G479" s="14">
        <v>3</v>
      </c>
      <c r="H479" s="77"/>
      <c r="I479" s="74"/>
      <c r="J479" s="74"/>
      <c r="K479" s="74"/>
      <c r="L479" s="74"/>
      <c r="M479" s="74"/>
      <c r="N479" s="74"/>
      <c r="O479" s="77"/>
      <c r="P479" s="10"/>
    </row>
    <row r="480" spans="1:16" x14ac:dyDescent="0.25">
      <c r="A480" s="18" t="s">
        <v>12</v>
      </c>
      <c r="B480" s="17" t="s">
        <v>0</v>
      </c>
      <c r="C480" s="16">
        <f>ROUND(($F$30*0.5)/2.5,0)*2.5</f>
        <v>5</v>
      </c>
      <c r="D480" s="16">
        <f t="shared" ref="D480:G480" si="77">ROUND(($F$30*0.5)/2.5,0)*2.5</f>
        <v>5</v>
      </c>
      <c r="E480" s="16">
        <f t="shared" si="77"/>
        <v>5</v>
      </c>
      <c r="F480" s="16">
        <f t="shared" si="77"/>
        <v>5</v>
      </c>
      <c r="G480" s="16">
        <f t="shared" si="77"/>
        <v>5</v>
      </c>
      <c r="H480" s="76"/>
      <c r="I480" s="76"/>
      <c r="J480" s="76"/>
      <c r="K480" s="76"/>
      <c r="L480" s="76"/>
      <c r="M480" s="76"/>
      <c r="N480" s="76"/>
      <c r="O480" s="76"/>
      <c r="P480" s="10"/>
    </row>
    <row r="481" spans="1:16" x14ac:dyDescent="0.25">
      <c r="A481" s="15" t="s">
        <v>54</v>
      </c>
      <c r="B481" s="8" t="s">
        <v>38</v>
      </c>
      <c r="C481" s="14">
        <v>7</v>
      </c>
      <c r="D481" s="14">
        <v>7</v>
      </c>
      <c r="E481" s="14">
        <v>7</v>
      </c>
      <c r="F481" s="14">
        <v>7</v>
      </c>
      <c r="G481" s="14">
        <v>7</v>
      </c>
      <c r="H481" s="74"/>
      <c r="I481" s="76"/>
      <c r="J481" s="76"/>
      <c r="K481" s="76"/>
      <c r="L481" s="76"/>
      <c r="M481" s="74"/>
      <c r="N481" s="74"/>
      <c r="O481" s="77"/>
      <c r="P481" s="10"/>
    </row>
    <row r="482" spans="1:16" x14ac:dyDescent="0.25">
      <c r="A482" s="78" t="s">
        <v>133</v>
      </c>
      <c r="B482" s="79" t="s">
        <v>0</v>
      </c>
      <c r="C482" s="80">
        <f>ROUND(($F$29*0.6)/2.5,0)*2.5</f>
        <v>22.5</v>
      </c>
      <c r="D482" s="80">
        <f>ROUND(($F$29*0.725)/2.5,0)*2.5</f>
        <v>27.5</v>
      </c>
      <c r="E482" s="80">
        <f>ROUND(($F$29*0.8)/2.5,0)*2.5</f>
        <v>30</v>
      </c>
      <c r="F482" s="80">
        <f>ROUND(($F$29*0.85)/2.5,0)*2.5</f>
        <v>32.5</v>
      </c>
      <c r="G482" s="80">
        <f>ROUND(($F$29*0.9)/2.5,0)*2.5</f>
        <v>35</v>
      </c>
      <c r="H482" s="74"/>
      <c r="I482" s="76"/>
      <c r="J482" s="76"/>
      <c r="K482" s="76"/>
      <c r="L482" s="76"/>
      <c r="M482" s="74"/>
      <c r="N482" s="74"/>
      <c r="O482" s="77"/>
      <c r="P482" s="10"/>
    </row>
    <row r="483" spans="1:16" x14ac:dyDescent="0.25">
      <c r="A483" s="81" t="s">
        <v>102</v>
      </c>
      <c r="B483" s="82" t="s">
        <v>38</v>
      </c>
      <c r="C483" s="83">
        <v>8</v>
      </c>
      <c r="D483" s="83">
        <v>6</v>
      </c>
      <c r="E483" s="83">
        <v>5</v>
      </c>
      <c r="F483" s="83">
        <v>4</v>
      </c>
      <c r="G483" s="83">
        <v>3</v>
      </c>
      <c r="H483" s="74"/>
      <c r="I483" s="76"/>
      <c r="J483" s="76"/>
      <c r="K483" s="76"/>
      <c r="L483" s="76"/>
      <c r="M483" s="74"/>
      <c r="N483" s="74"/>
      <c r="O483" s="77"/>
      <c r="P483" s="10"/>
    </row>
    <row r="484" spans="1:16" x14ac:dyDescent="0.25">
      <c r="A484" s="49" t="s">
        <v>50</v>
      </c>
      <c r="B484" s="36" t="s">
        <v>1</v>
      </c>
      <c r="C484" s="35" t="s">
        <v>51</v>
      </c>
      <c r="D484" s="77"/>
      <c r="E484" s="77"/>
      <c r="F484" s="77"/>
      <c r="G484" s="76"/>
      <c r="H484" s="74"/>
      <c r="I484" s="76"/>
      <c r="J484" s="76"/>
      <c r="K484" s="76"/>
      <c r="L484" s="76"/>
      <c r="M484" s="74"/>
      <c r="N484" s="74"/>
      <c r="O484" s="77"/>
      <c r="P484" s="10"/>
    </row>
    <row r="485" spans="1:16" x14ac:dyDescent="0.25">
      <c r="A485" s="48" t="s">
        <v>96</v>
      </c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47"/>
      <c r="N485" s="47"/>
      <c r="O485" s="47"/>
      <c r="P485" s="46"/>
    </row>
    <row r="486" spans="1:16" x14ac:dyDescent="0.25">
      <c r="A486" s="11" t="s">
        <v>52</v>
      </c>
      <c r="B486" s="74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136"/>
      <c r="N486" s="73"/>
      <c r="O486" s="73"/>
      <c r="P486" s="45"/>
    </row>
    <row r="487" spans="1:16" x14ac:dyDescent="0.25">
      <c r="A487" s="85" t="s">
        <v>25</v>
      </c>
      <c r="B487" s="17" t="s">
        <v>0</v>
      </c>
      <c r="C487" s="16">
        <f>ROUND(($F$14*0.6)/2.5,0)*2.5</f>
        <v>22.5</v>
      </c>
      <c r="D487" s="16">
        <f>ROUND(($F$14*0.7)/2.5,0)*2.5</f>
        <v>27.5</v>
      </c>
      <c r="E487" s="16">
        <f>ROUND(($F$14*0.8)/2.5,0)*2.5</f>
        <v>30</v>
      </c>
      <c r="F487" s="16">
        <f>ROUND(($F$14*0.9)/2.5,0)*2.5</f>
        <v>35</v>
      </c>
      <c r="G487" s="76"/>
      <c r="H487" s="76"/>
      <c r="I487" s="76"/>
      <c r="J487" s="76"/>
      <c r="K487" s="76"/>
      <c r="L487" s="76"/>
      <c r="M487" s="76"/>
      <c r="N487" s="76"/>
      <c r="O487" s="76"/>
      <c r="P487" s="31"/>
    </row>
    <row r="488" spans="1:16" x14ac:dyDescent="0.25">
      <c r="A488" s="96"/>
      <c r="B488" s="76" t="s">
        <v>38</v>
      </c>
      <c r="C488" s="115">
        <v>6</v>
      </c>
      <c r="D488" s="115">
        <v>5</v>
      </c>
      <c r="E488" s="115">
        <v>4</v>
      </c>
      <c r="F488" s="115">
        <v>3</v>
      </c>
      <c r="G488" s="76"/>
      <c r="H488" s="76"/>
      <c r="I488" s="112"/>
      <c r="J488" s="76"/>
      <c r="K488" s="76"/>
      <c r="L488" s="76"/>
      <c r="M488" s="76"/>
      <c r="N488" s="76"/>
      <c r="O488" s="76"/>
      <c r="P488" s="31"/>
    </row>
    <row r="489" spans="1:16" x14ac:dyDescent="0.25">
      <c r="A489" s="85" t="s">
        <v>136</v>
      </c>
      <c r="B489" s="17" t="s">
        <v>0</v>
      </c>
      <c r="C489" s="16">
        <f>ROUND(($F$11*0.6)/2.5,0)*2.5</f>
        <v>47.5</v>
      </c>
      <c r="D489" s="16">
        <f>ROUND(($F$11*0.725)/2.5,0)*2.5</f>
        <v>57.5</v>
      </c>
      <c r="E489" s="16">
        <f>ROUND(($F$11*0.8)/2.5,0)*2.5</f>
        <v>65</v>
      </c>
      <c r="F489" s="16">
        <f>ROUND(($F$11*0.85)/2.5,0)*2.5</f>
        <v>67.5</v>
      </c>
      <c r="G489" s="16">
        <f>ROUND(($F$11*0.9)/2.5,0)*2.5</f>
        <v>72.5</v>
      </c>
      <c r="H489" s="16">
        <f t="shared" ref="H489:I489" si="78">ROUND(($F$11*0.9)/2.5,0)*2.5</f>
        <v>72.5</v>
      </c>
      <c r="I489" s="16">
        <f t="shared" si="78"/>
        <v>72.5</v>
      </c>
      <c r="J489" s="16">
        <f>ROUND(($F$11*0.77)/2.5,0)*2.5</f>
        <v>62.5</v>
      </c>
      <c r="K489" s="112"/>
      <c r="L489" s="112"/>
      <c r="M489" s="76"/>
      <c r="N489" s="76"/>
      <c r="O489" s="76"/>
      <c r="P489" s="10"/>
    </row>
    <row r="490" spans="1:16" ht="13.8" thickBot="1" x14ac:dyDescent="0.3">
      <c r="A490" s="96"/>
      <c r="B490" s="76" t="s">
        <v>38</v>
      </c>
      <c r="C490" s="115">
        <v>6</v>
      </c>
      <c r="D490" s="115">
        <v>5</v>
      </c>
      <c r="E490" s="115">
        <v>4</v>
      </c>
      <c r="F490" s="115">
        <v>3</v>
      </c>
      <c r="G490" s="115">
        <v>3</v>
      </c>
      <c r="H490" s="14">
        <v>3</v>
      </c>
      <c r="I490" s="14">
        <v>3</v>
      </c>
      <c r="J490" s="14">
        <v>7</v>
      </c>
      <c r="K490" s="155"/>
      <c r="L490" s="74"/>
      <c r="M490" s="77"/>
      <c r="N490" s="77"/>
      <c r="O490" s="77"/>
      <c r="P490" s="10"/>
    </row>
    <row r="491" spans="1:16" x14ac:dyDescent="0.25">
      <c r="A491" s="159" t="s">
        <v>125</v>
      </c>
      <c r="B491" s="122" t="s">
        <v>0</v>
      </c>
      <c r="C491" s="123">
        <f>ROUND(($F$17*0.6)/2.5,0)*2.5</f>
        <v>62.5</v>
      </c>
      <c r="D491" s="122">
        <f>ROUND(($F$17*0.725)/2.5,0)*2.5</f>
        <v>75</v>
      </c>
      <c r="E491" s="123">
        <f>ROUND(($F$17*0.8)/2.5,0)*2.5</f>
        <v>85</v>
      </c>
      <c r="F491" s="123">
        <f>ROUND(($F$17*0.85)/2.5,0)*2.5</f>
        <v>90</v>
      </c>
      <c r="G491" s="124">
        <f>ROUND(($F$17*0.9)/2.5,0)*2.5</f>
        <v>95</v>
      </c>
      <c r="H491" s="153"/>
      <c r="I491" s="153"/>
      <c r="J491" s="74"/>
      <c r="K491" s="74"/>
      <c r="L491" s="74"/>
      <c r="M491" s="74"/>
      <c r="N491" s="74"/>
      <c r="O491" s="76"/>
      <c r="P491" s="10"/>
    </row>
    <row r="492" spans="1:16" x14ac:dyDescent="0.25">
      <c r="A492" s="9" t="s">
        <v>72</v>
      </c>
      <c r="B492" s="8" t="s">
        <v>38</v>
      </c>
      <c r="C492" s="14">
        <v>5</v>
      </c>
      <c r="D492" s="6">
        <v>4</v>
      </c>
      <c r="E492" s="14">
        <v>3</v>
      </c>
      <c r="F492" s="14">
        <v>2</v>
      </c>
      <c r="G492" s="133">
        <v>2</v>
      </c>
      <c r="H492" s="153"/>
      <c r="I492" s="154"/>
      <c r="J492" s="74"/>
      <c r="K492" s="74"/>
      <c r="L492" s="74"/>
      <c r="M492" s="74"/>
      <c r="N492" s="74"/>
      <c r="O492" s="77"/>
      <c r="P492" s="10"/>
    </row>
    <row r="493" spans="1:16" x14ac:dyDescent="0.25">
      <c r="A493" s="18" t="s">
        <v>60</v>
      </c>
      <c r="B493" s="17" t="s">
        <v>0</v>
      </c>
      <c r="C493" s="16">
        <f>ROUND(($F$15*0.6)/2.5,0)*2.5</f>
        <v>57.5</v>
      </c>
      <c r="D493" s="16">
        <f>ROUND(($F$15*0.725)/2.5,0)*2.5</f>
        <v>70</v>
      </c>
      <c r="E493" s="16">
        <f>ROUND(($F$15*0.8)/2.5,0)*2.5</f>
        <v>75</v>
      </c>
      <c r="F493" s="16">
        <f>ROUND(($F$15*0.85)/2.5,0)*2.5</f>
        <v>80</v>
      </c>
      <c r="G493" s="126">
        <f>ROUND(($F$15*0.9)/2.5,0)*2.5</f>
        <v>85</v>
      </c>
      <c r="H493" s="153"/>
      <c r="I493" s="156" t="s">
        <v>14</v>
      </c>
      <c r="J493" s="74"/>
      <c r="K493" s="74"/>
      <c r="L493" s="74"/>
      <c r="M493" s="74"/>
      <c r="N493" s="74"/>
      <c r="O493" s="77"/>
      <c r="P493" s="10"/>
    </row>
    <row r="494" spans="1:16" ht="13.8" thickBot="1" x14ac:dyDescent="0.3">
      <c r="A494" s="160" t="s">
        <v>73</v>
      </c>
      <c r="B494" s="127" t="s">
        <v>38</v>
      </c>
      <c r="C494" s="128">
        <v>5</v>
      </c>
      <c r="D494" s="128">
        <v>4</v>
      </c>
      <c r="E494" s="128">
        <v>3</v>
      </c>
      <c r="F494" s="128">
        <v>2</v>
      </c>
      <c r="G494" s="138">
        <v>2</v>
      </c>
      <c r="H494" s="153"/>
      <c r="I494" s="153"/>
      <c r="J494" s="74"/>
      <c r="K494" s="74"/>
      <c r="L494" s="74"/>
      <c r="M494" s="74"/>
      <c r="N494" s="74"/>
      <c r="O494" s="77"/>
      <c r="P494" s="10"/>
    </row>
    <row r="495" spans="1:16" x14ac:dyDescent="0.25">
      <c r="A495" s="118" t="s">
        <v>105</v>
      </c>
      <c r="B495" s="65" t="s">
        <v>0</v>
      </c>
      <c r="C495" s="65">
        <f>ROUND(($F$26*0.6)/2.5,0)*2.5</f>
        <v>45</v>
      </c>
      <c r="D495" s="65">
        <f>ROUND(($F$26*0.725)/2.5,0)*2.5</f>
        <v>55</v>
      </c>
      <c r="E495" s="65">
        <f>ROUND(($F$26*0.8)/2.5,0)*2.5</f>
        <v>60</v>
      </c>
      <c r="F495" s="65">
        <f>ROUND(($F$26*0.8)/2.5,0)*2.5</f>
        <v>60</v>
      </c>
      <c r="G495" s="65">
        <f>ROUND(($F$26*0.8)/2.5,0)*2.5</f>
        <v>60</v>
      </c>
      <c r="H495" s="16">
        <f>ROUND(($F$26*0.8)/2.5,0)*2.5</f>
        <v>60</v>
      </c>
      <c r="I495" s="112"/>
      <c r="J495" s="112"/>
      <c r="K495" s="112"/>
      <c r="L495" s="74"/>
      <c r="M495" s="74"/>
      <c r="N495" s="74"/>
      <c r="O495" s="73"/>
      <c r="P495" s="21"/>
    </row>
    <row r="496" spans="1:16" x14ac:dyDescent="0.25">
      <c r="A496" s="50" t="s">
        <v>58</v>
      </c>
      <c r="B496" s="19" t="s">
        <v>38</v>
      </c>
      <c r="C496" s="14">
        <v>5</v>
      </c>
      <c r="D496" s="14">
        <v>3</v>
      </c>
      <c r="E496" s="14">
        <v>4</v>
      </c>
      <c r="F496" s="14">
        <v>4</v>
      </c>
      <c r="G496" s="14">
        <v>4</v>
      </c>
      <c r="H496" s="14">
        <v>4</v>
      </c>
      <c r="I496" s="93"/>
      <c r="J496" s="93"/>
      <c r="K496" s="93"/>
      <c r="L496" s="74"/>
      <c r="M496" s="74"/>
      <c r="N496" s="74"/>
      <c r="O496" s="77"/>
      <c r="P496" s="10"/>
    </row>
    <row r="497" spans="1:16" x14ac:dyDescent="0.25">
      <c r="A497" s="18" t="s">
        <v>148</v>
      </c>
      <c r="B497" s="17" t="s">
        <v>0</v>
      </c>
      <c r="C497" s="16">
        <f>ROUND(($F$22*0.6)/2.5,0)*2.5</f>
        <v>25</v>
      </c>
      <c r="D497" s="16">
        <f>ROUND(($F$22*0.7)/2.5,0)*2.5</f>
        <v>30</v>
      </c>
      <c r="E497" s="16">
        <f>ROUND(($F$22*0.8)/2.5,0)*2.5</f>
        <v>35</v>
      </c>
      <c r="F497" s="16">
        <f>ROUND(($F$22*0.85)/2.5,0)*2.5</f>
        <v>35</v>
      </c>
      <c r="G497" s="16">
        <f>ROUND(($F$22*0.9)/2.5,0)*2.5</f>
        <v>37.5</v>
      </c>
      <c r="H497" s="74"/>
      <c r="I497" s="76"/>
      <c r="J497" s="74"/>
      <c r="K497" s="74"/>
      <c r="L497" s="74"/>
      <c r="M497" s="74"/>
      <c r="N497" s="74"/>
      <c r="O497" s="76"/>
      <c r="P497" s="10"/>
    </row>
    <row r="498" spans="1:16" x14ac:dyDescent="0.25">
      <c r="A498" s="39"/>
      <c r="B498" s="8" t="s">
        <v>38</v>
      </c>
      <c r="C498" s="14">
        <v>7</v>
      </c>
      <c r="D498" s="14">
        <v>6</v>
      </c>
      <c r="E498" s="14">
        <v>5</v>
      </c>
      <c r="F498" s="14">
        <v>4</v>
      </c>
      <c r="G498" s="14">
        <v>3</v>
      </c>
      <c r="H498" s="74"/>
      <c r="I498" s="76"/>
      <c r="J498" s="74"/>
      <c r="K498" s="74"/>
      <c r="L498" s="74"/>
      <c r="M498" s="74"/>
      <c r="N498" s="74"/>
      <c r="O498" s="77"/>
      <c r="P498" s="10"/>
    </row>
    <row r="499" spans="1:16" x14ac:dyDescent="0.25">
      <c r="A499" s="18" t="s">
        <v>61</v>
      </c>
      <c r="B499" s="16" t="s">
        <v>0</v>
      </c>
      <c r="C499" s="16">
        <f>ROUND(($F$28*0.7)/2.5,0)*2.5</f>
        <v>30</v>
      </c>
      <c r="D499" s="16">
        <f>ROUND(($F$28*0.7)/2.5,0)*2.5</f>
        <v>30</v>
      </c>
      <c r="E499" s="16">
        <f>ROUND(($F$28*0.7)/2.5,0)*2.5</f>
        <v>30</v>
      </c>
      <c r="F499" s="16">
        <f>ROUND(($F$28*0.7)/2.5,0)*2.5</f>
        <v>30</v>
      </c>
      <c r="G499" s="77"/>
      <c r="H499" s="76"/>
      <c r="I499" s="76"/>
      <c r="J499" s="74"/>
      <c r="K499" s="74"/>
      <c r="L499" s="76"/>
      <c r="M499" s="76"/>
      <c r="N499" s="76"/>
      <c r="O499" s="76"/>
      <c r="P499" s="10"/>
    </row>
    <row r="500" spans="1:16" x14ac:dyDescent="0.25">
      <c r="A500" s="20" t="s">
        <v>126</v>
      </c>
      <c r="B500" s="19" t="s">
        <v>38</v>
      </c>
      <c r="C500" s="14">
        <v>8</v>
      </c>
      <c r="D500" s="14">
        <v>8</v>
      </c>
      <c r="E500" s="14">
        <v>8</v>
      </c>
      <c r="F500" s="14">
        <v>8</v>
      </c>
      <c r="G500" s="6"/>
      <c r="H500" s="6"/>
      <c r="I500" s="6"/>
      <c r="J500" s="6"/>
      <c r="K500" s="55"/>
      <c r="L500" s="6"/>
      <c r="M500" s="6"/>
      <c r="N500" s="6"/>
      <c r="O500" s="6"/>
      <c r="P500" s="5"/>
    </row>
    <row r="501" spans="1:16" x14ac:dyDescent="0.25">
      <c r="A501" s="11"/>
      <c r="B501" s="76"/>
      <c r="C501" s="76"/>
      <c r="D501" s="77"/>
      <c r="E501" s="77"/>
      <c r="F501" s="77"/>
      <c r="G501" s="77"/>
      <c r="H501" s="76"/>
      <c r="I501" s="76"/>
      <c r="J501" s="76"/>
      <c r="K501" s="76"/>
      <c r="L501" s="76"/>
      <c r="M501" s="76"/>
      <c r="N501" s="76"/>
      <c r="O501" s="76"/>
      <c r="P501" s="10"/>
    </row>
    <row r="502" spans="1:16" x14ac:dyDescent="0.25">
      <c r="A502" s="48" t="s">
        <v>71</v>
      </c>
      <c r="B502" s="76"/>
      <c r="C502" s="76"/>
      <c r="D502" s="77"/>
      <c r="E502" s="77"/>
      <c r="F502" s="77"/>
      <c r="G502" s="77"/>
      <c r="H502" s="77"/>
      <c r="I502" s="76"/>
      <c r="J502" s="76"/>
      <c r="K502" s="77"/>
      <c r="L502" s="77"/>
      <c r="M502" s="73"/>
      <c r="N502" s="73"/>
      <c r="O502" s="73"/>
      <c r="P502" s="10"/>
    </row>
    <row r="503" spans="1:16" x14ac:dyDescent="0.25">
      <c r="A503" s="11" t="s">
        <v>52</v>
      </c>
      <c r="B503" s="76"/>
      <c r="C503" s="76"/>
      <c r="D503" s="76"/>
      <c r="E503" s="76"/>
      <c r="F503" s="76"/>
      <c r="G503" s="76"/>
      <c r="H503" s="151"/>
      <c r="I503" s="168"/>
      <c r="J503" s="76"/>
      <c r="K503" s="76"/>
      <c r="L503" s="76"/>
      <c r="M503" s="73"/>
      <c r="N503" s="73"/>
      <c r="O503" s="73"/>
      <c r="P503" s="31"/>
    </row>
    <row r="504" spans="1:16" x14ac:dyDescent="0.25">
      <c r="A504" s="18" t="s">
        <v>141</v>
      </c>
      <c r="B504" s="17" t="s">
        <v>0</v>
      </c>
      <c r="C504" s="16">
        <f>ROUND(($F$7*0.6)/2.5,0)*2.5</f>
        <v>57.5</v>
      </c>
      <c r="D504" s="16">
        <f>ROUND(($F$7*0.725)/2.5,0)*2.5</f>
        <v>70</v>
      </c>
      <c r="E504" s="16">
        <f>ROUND(($F$7*0.8)/2.5,0)*2.5</f>
        <v>75</v>
      </c>
      <c r="F504" s="16">
        <f>ROUND(($F$7*0.8)/2.5,0)*2.5</f>
        <v>75</v>
      </c>
      <c r="G504" s="52">
        <f>ROUND(($F$9*0.8)/2.5,0)*2.5</f>
        <v>85</v>
      </c>
      <c r="H504" s="52">
        <f>ROUND(($F$9*0.85)/2.5,0)*2.5</f>
        <v>90</v>
      </c>
      <c r="I504" s="52">
        <f t="shared" ref="I504" si="79">ROUND(($F$9*0.85)/2.5,0)*2.5</f>
        <v>90</v>
      </c>
      <c r="J504" s="162" t="s">
        <v>64</v>
      </c>
      <c r="K504" s="73"/>
      <c r="L504" s="161"/>
      <c r="M504" s="76"/>
      <c r="N504" s="76"/>
      <c r="O504" s="76"/>
      <c r="P504" s="10"/>
    </row>
    <row r="505" spans="1:16" x14ac:dyDescent="0.25">
      <c r="A505" s="38"/>
      <c r="B505" s="8" t="s">
        <v>38</v>
      </c>
      <c r="C505" s="14">
        <v>6</v>
      </c>
      <c r="D505" s="14">
        <v>5</v>
      </c>
      <c r="E505" s="14">
        <v>4</v>
      </c>
      <c r="F505" s="14">
        <v>4</v>
      </c>
      <c r="G505" s="51">
        <v>4</v>
      </c>
      <c r="H505" s="51">
        <v>3</v>
      </c>
      <c r="I505" s="51">
        <v>3</v>
      </c>
      <c r="J505" s="76"/>
      <c r="K505" s="73"/>
      <c r="L505" s="155"/>
      <c r="M505" s="77"/>
      <c r="N505" s="77"/>
      <c r="O505" s="77"/>
      <c r="P505" s="10"/>
    </row>
    <row r="506" spans="1:16" x14ac:dyDescent="0.25">
      <c r="A506" s="179" t="s">
        <v>142</v>
      </c>
      <c r="B506" s="17" t="s">
        <v>0</v>
      </c>
      <c r="C506" s="16">
        <f>ROUND(($F$7*0.6)/2.5,0)*2.5</f>
        <v>57.5</v>
      </c>
      <c r="D506" s="16">
        <f>ROUND(($F$7*0.725)/2.5,0)*2.5</f>
        <v>70</v>
      </c>
      <c r="E506" s="16">
        <f>ROUND(($F$7*0.8)/2.5,0)*2.5</f>
        <v>75</v>
      </c>
      <c r="F506" s="16">
        <f>ROUND(($F$7*0.85)/2.5,0)*2.5</f>
        <v>80</v>
      </c>
      <c r="G506" s="52">
        <f>ROUND(($F$8*0.8)/2.5,0)*2.5</f>
        <v>92.5</v>
      </c>
      <c r="H506" s="52">
        <f t="shared" ref="H506:I506" si="80">ROUND(($F$8*0.8)/2.5,0)*2.5</f>
        <v>92.5</v>
      </c>
      <c r="I506" s="52">
        <f t="shared" si="80"/>
        <v>92.5</v>
      </c>
      <c r="J506" s="162" t="s">
        <v>64</v>
      </c>
      <c r="K506" s="73"/>
      <c r="L506" s="161"/>
      <c r="M506" s="76"/>
      <c r="N506" s="76"/>
      <c r="O506" s="76"/>
      <c r="P506" s="10"/>
    </row>
    <row r="507" spans="1:16" x14ac:dyDescent="0.25">
      <c r="A507" s="180" t="s">
        <v>131</v>
      </c>
      <c r="B507" s="8" t="s">
        <v>38</v>
      </c>
      <c r="C507" s="14">
        <v>6</v>
      </c>
      <c r="D507" s="14">
        <v>5</v>
      </c>
      <c r="E507" s="14">
        <v>4</v>
      </c>
      <c r="F507" s="14">
        <v>3</v>
      </c>
      <c r="G507" s="51">
        <v>4</v>
      </c>
      <c r="H507" s="51">
        <v>4</v>
      </c>
      <c r="I507" s="51">
        <v>4</v>
      </c>
      <c r="J507" s="76"/>
      <c r="K507" s="73"/>
      <c r="L507" s="155"/>
      <c r="M507" s="77"/>
      <c r="N507" s="77"/>
      <c r="O507" s="77"/>
      <c r="P507" s="10"/>
    </row>
    <row r="508" spans="1:16" x14ac:dyDescent="0.25">
      <c r="A508" s="18" t="s">
        <v>62</v>
      </c>
      <c r="B508" s="17" t="s">
        <v>0</v>
      </c>
      <c r="C508" s="29">
        <f>ROUND(($F$15*0.6)/2.5,0)*2.5</f>
        <v>57.5</v>
      </c>
      <c r="D508" s="28">
        <f>ROUND(($F$15*0.725)/2.5,0)*2.5</f>
        <v>70</v>
      </c>
      <c r="E508" s="27">
        <f>ROUND(($F$15*0.8)/2.5,0)*2.5</f>
        <v>75</v>
      </c>
      <c r="F508" s="27">
        <f>ROUND(($F$15*0.8)/2.5,0)*2.5</f>
        <v>75</v>
      </c>
      <c r="G508" s="27">
        <f>ROUND(($F$15*0.8)/2.5,0)*2.5</f>
        <v>75</v>
      </c>
      <c r="H508" s="27">
        <f>ROUND(($F$15*0.8)/2.5,0)*2.5</f>
        <v>75</v>
      </c>
      <c r="I508" s="28">
        <f>ROUND(($F$15*0.77)/2.5,0)*2.5</f>
        <v>72.5</v>
      </c>
      <c r="J508" s="153"/>
      <c r="K508" s="76"/>
      <c r="L508" s="74"/>
      <c r="M508" s="163" t="s">
        <v>16</v>
      </c>
      <c r="N508" s="164" t="s">
        <v>103</v>
      </c>
      <c r="O508" s="165" t="s">
        <v>13</v>
      </c>
      <c r="P508" s="10"/>
    </row>
    <row r="509" spans="1:16" x14ac:dyDescent="0.25">
      <c r="A509" s="38"/>
      <c r="B509" s="8" t="s">
        <v>38</v>
      </c>
      <c r="C509" s="26">
        <v>6</v>
      </c>
      <c r="D509" s="25">
        <v>5</v>
      </c>
      <c r="E509" s="24">
        <v>5</v>
      </c>
      <c r="F509" s="24">
        <v>5</v>
      </c>
      <c r="G509" s="24">
        <v>5</v>
      </c>
      <c r="H509" s="24">
        <v>5</v>
      </c>
      <c r="I509" s="25">
        <v>7</v>
      </c>
      <c r="J509" s="154"/>
      <c r="K509" s="76"/>
      <c r="L509" s="74"/>
      <c r="M509" s="163" t="s">
        <v>15</v>
      </c>
      <c r="N509" s="164" t="s">
        <v>15</v>
      </c>
      <c r="O509" s="165" t="s">
        <v>15</v>
      </c>
      <c r="P509" s="10"/>
    </row>
    <row r="510" spans="1:16" x14ac:dyDescent="0.25">
      <c r="A510" s="18" t="s">
        <v>101</v>
      </c>
      <c r="B510" s="17" t="s">
        <v>0</v>
      </c>
      <c r="C510" s="16">
        <f>ROUND(($F$24*0.6)/2.5,0)*2.5</f>
        <v>57.5</v>
      </c>
      <c r="D510" s="16">
        <f>ROUND(($F$24*0.725)/2.5,0)*2.5</f>
        <v>70</v>
      </c>
      <c r="E510" s="16">
        <f>ROUND(($F$24*0.8)/2.5,0)*2.5</f>
        <v>75</v>
      </c>
      <c r="F510" s="16">
        <f>ROUND(($F$24*0.8)/2.5,0)*2.5</f>
        <v>75</v>
      </c>
      <c r="G510" s="16">
        <f>ROUND(($F$24*0.8)/2.5,0)*2.5</f>
        <v>75</v>
      </c>
      <c r="H510" s="16">
        <f>ROUND(($F$24*0.8)/2.5,0)*2.5</f>
        <v>75</v>
      </c>
      <c r="I510" s="93"/>
      <c r="J510" s="93"/>
      <c r="K510" s="76"/>
      <c r="L510" s="76"/>
      <c r="M510" s="76"/>
      <c r="N510" s="76"/>
      <c r="O510" s="76"/>
      <c r="P510" s="10"/>
    </row>
    <row r="511" spans="1:16" x14ac:dyDescent="0.25">
      <c r="A511" s="22"/>
      <c r="B511" s="8" t="s">
        <v>38</v>
      </c>
      <c r="C511" s="14">
        <v>5</v>
      </c>
      <c r="D511" s="14">
        <v>3</v>
      </c>
      <c r="E511" s="14">
        <v>4</v>
      </c>
      <c r="F511" s="14">
        <v>4</v>
      </c>
      <c r="G511" s="14">
        <v>4</v>
      </c>
      <c r="H511" s="14">
        <v>4</v>
      </c>
      <c r="I511" s="93"/>
      <c r="J511" s="93"/>
      <c r="K511" s="76"/>
      <c r="L511" s="76"/>
      <c r="M511" s="76"/>
      <c r="N511" s="77"/>
      <c r="O511" s="77"/>
      <c r="P511" s="10"/>
    </row>
    <row r="512" spans="1:16" x14ac:dyDescent="0.25">
      <c r="A512" s="18" t="s">
        <v>127</v>
      </c>
      <c r="B512" s="16" t="s">
        <v>0</v>
      </c>
      <c r="C512" s="16">
        <f>ROUND(($F$25*0.6)/2.5,0)*2.5</f>
        <v>62.5</v>
      </c>
      <c r="D512" s="16">
        <f>ROUND(($F$25*0.725)/2.5,0)*2.5</f>
        <v>75</v>
      </c>
      <c r="E512" s="16">
        <f t="shared" ref="E512:G512" si="81">ROUND(($F$25*0.8)/2.5,0)*2.5</f>
        <v>85</v>
      </c>
      <c r="F512" s="16">
        <f t="shared" si="81"/>
        <v>85</v>
      </c>
      <c r="G512" s="16">
        <f t="shared" si="81"/>
        <v>85</v>
      </c>
      <c r="H512" s="112"/>
      <c r="I512" s="112"/>
      <c r="J512" s="112"/>
      <c r="K512" s="76"/>
      <c r="L512" s="76"/>
      <c r="M512" s="73"/>
      <c r="N512" s="73"/>
      <c r="O512" s="73"/>
      <c r="P512" s="21"/>
    </row>
    <row r="513" spans="1:16" x14ac:dyDescent="0.25">
      <c r="A513" s="110" t="s">
        <v>128</v>
      </c>
      <c r="B513" s="19" t="s">
        <v>38</v>
      </c>
      <c r="C513" s="14">
        <v>4</v>
      </c>
      <c r="D513" s="14">
        <v>3</v>
      </c>
      <c r="E513" s="14">
        <v>4</v>
      </c>
      <c r="F513" s="14">
        <v>4</v>
      </c>
      <c r="G513" s="14">
        <v>4</v>
      </c>
      <c r="H513" s="93"/>
      <c r="I513" s="93"/>
      <c r="J513" s="93"/>
      <c r="K513" s="76"/>
      <c r="L513" s="77"/>
      <c r="M513" s="76"/>
      <c r="N513" s="77"/>
      <c r="O513" s="77"/>
      <c r="P513" s="10"/>
    </row>
    <row r="514" spans="1:16" x14ac:dyDescent="0.25">
      <c r="A514" s="18" t="s">
        <v>129</v>
      </c>
      <c r="B514" s="79" t="s">
        <v>0</v>
      </c>
      <c r="C514" s="80">
        <f>ROUND(($F$29*0.6)/2.5,0)*2.5</f>
        <v>22.5</v>
      </c>
      <c r="D514" s="80">
        <f>ROUND(($F$29*0.725)/2.5,0)*2.5</f>
        <v>27.5</v>
      </c>
      <c r="E514" s="80">
        <f>ROUND(($F$29*0.8)/2.5,0)*2.5</f>
        <v>30</v>
      </c>
      <c r="F514" s="80">
        <f>ROUND(($F$29*0.85)/2.5,0)*2.5</f>
        <v>32.5</v>
      </c>
      <c r="G514" s="80">
        <f>ROUND(($F$29*0.9)/2.5,0)*2.5</f>
        <v>35</v>
      </c>
      <c r="H514" s="166"/>
      <c r="I514" s="77"/>
      <c r="J514" s="93"/>
      <c r="K514" s="77"/>
      <c r="L514" s="77"/>
      <c r="M514" s="77"/>
      <c r="N514" s="77"/>
      <c r="O514" s="77"/>
      <c r="P514" s="10"/>
    </row>
    <row r="515" spans="1:16" x14ac:dyDescent="0.25">
      <c r="A515" s="15" t="s">
        <v>130</v>
      </c>
      <c r="B515" s="82" t="s">
        <v>38</v>
      </c>
      <c r="C515" s="83">
        <v>8</v>
      </c>
      <c r="D515" s="83">
        <v>6</v>
      </c>
      <c r="E515" s="83">
        <v>5</v>
      </c>
      <c r="F515" s="83">
        <v>4</v>
      </c>
      <c r="G515" s="83">
        <v>3</v>
      </c>
      <c r="H515" s="77"/>
      <c r="I515" s="77"/>
      <c r="J515" s="77"/>
      <c r="K515" s="77"/>
      <c r="L515" s="77"/>
      <c r="M515" s="77"/>
      <c r="N515" s="77"/>
      <c r="O515" s="77"/>
      <c r="P515" s="10"/>
    </row>
    <row r="516" spans="1:16" x14ac:dyDescent="0.25">
      <c r="A516" s="78" t="s">
        <v>133</v>
      </c>
      <c r="B516" s="79" t="s">
        <v>0</v>
      </c>
      <c r="C516" s="80">
        <f>ROUND(($F$29*0.6)/2.5,0)*2.5</f>
        <v>22.5</v>
      </c>
      <c r="D516" s="80">
        <f>ROUND(($F$29*0.725)/2.5,0)*2.5</f>
        <v>27.5</v>
      </c>
      <c r="E516" s="80">
        <f>ROUND(($F$29*0.8)/2.5,0)*2.5</f>
        <v>30</v>
      </c>
      <c r="F516" s="80">
        <f>ROUND(($F$29*0.85)/2.5,0)*2.5</f>
        <v>32.5</v>
      </c>
      <c r="G516" s="80">
        <f>ROUND(($F$29*0.9)/2.5,0)*2.5</f>
        <v>35</v>
      </c>
      <c r="H516" s="77"/>
      <c r="I516" s="77"/>
      <c r="J516" s="77"/>
      <c r="K516" s="77"/>
      <c r="L516" s="77"/>
      <c r="M516" s="77"/>
      <c r="N516" s="77"/>
      <c r="O516" s="77"/>
      <c r="P516" s="10"/>
    </row>
    <row r="517" spans="1:16" x14ac:dyDescent="0.25">
      <c r="A517" s="81" t="s">
        <v>102</v>
      </c>
      <c r="B517" s="82" t="s">
        <v>38</v>
      </c>
      <c r="C517" s="83">
        <v>8</v>
      </c>
      <c r="D517" s="83">
        <v>6</v>
      </c>
      <c r="E517" s="83">
        <v>5</v>
      </c>
      <c r="F517" s="83">
        <v>4</v>
      </c>
      <c r="G517" s="83">
        <v>3</v>
      </c>
      <c r="H517" s="77"/>
      <c r="I517" s="77"/>
      <c r="J517" s="77"/>
      <c r="K517" s="77"/>
      <c r="L517" s="77"/>
      <c r="M517" s="77"/>
      <c r="N517" s="77"/>
      <c r="O517" s="77"/>
      <c r="P517" s="10"/>
    </row>
    <row r="518" spans="1:16" x14ac:dyDescent="0.25">
      <c r="A518" s="37" t="s">
        <v>2</v>
      </c>
      <c r="B518" s="36" t="s">
        <v>1</v>
      </c>
      <c r="C518" s="35" t="s">
        <v>51</v>
      </c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10"/>
    </row>
    <row r="519" spans="1:16" x14ac:dyDescent="0.25">
      <c r="A519" s="11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10"/>
    </row>
    <row r="520" spans="1:16" x14ac:dyDescent="0.25">
      <c r="A520" s="11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10"/>
    </row>
    <row r="521" spans="1:16" x14ac:dyDescent="0.25">
      <c r="A521" s="11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10"/>
    </row>
    <row r="522" spans="1:16" x14ac:dyDescent="0.25">
      <c r="A522" s="11"/>
      <c r="B522" s="76"/>
      <c r="C522" s="16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10"/>
    </row>
    <row r="523" spans="1:16" x14ac:dyDescent="0.25">
      <c r="A523" s="11"/>
      <c r="B523" s="76"/>
      <c r="C523" s="16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10"/>
    </row>
    <row r="524" spans="1:16" x14ac:dyDescent="0.25">
      <c r="A524" s="9"/>
      <c r="B524" s="8"/>
      <c r="C524" s="7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5"/>
    </row>
    <row r="525" spans="1:16" x14ac:dyDescent="0.25">
      <c r="A525" s="23"/>
      <c r="B525" s="64" t="str">
        <f>B1</f>
        <v>NORGES STYRKELØFTFORBUND</v>
      </c>
      <c r="C525" s="89"/>
      <c r="D525" s="89"/>
      <c r="E525" s="89"/>
      <c r="F525" s="89"/>
      <c r="G525" s="89"/>
      <c r="H525" s="89"/>
      <c r="I525" s="89"/>
      <c r="J525" s="95" t="str">
        <f>M16</f>
        <v>Kal_uke 8</v>
      </c>
      <c r="K525" s="89"/>
      <c r="L525" s="89"/>
      <c r="M525" s="89"/>
      <c r="N525" s="89"/>
      <c r="O525" s="89"/>
      <c r="P525" s="63"/>
    </row>
    <row r="526" spans="1:16" x14ac:dyDescent="0.25">
      <c r="A526" s="62"/>
      <c r="B526" s="74" t="str">
        <f>B2</f>
        <v xml:space="preserve">Treningsopplegg 3 dager per uke </v>
      </c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59" t="str">
        <f>P1</f>
        <v>Datum</v>
      </c>
    </row>
    <row r="527" spans="1:16" x14ac:dyDescent="0.25">
      <c r="A527" s="61"/>
      <c r="B527" s="55" t="str">
        <f>B3</f>
        <v xml:space="preserve">Utarbeidet av Dietmar Wolf - Utdanningskonsulent i NSF </v>
      </c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60"/>
      <c r="N527" s="73"/>
      <c r="O527" s="73"/>
      <c r="P527" s="59" t="str">
        <f>P2</f>
        <v>Navn</v>
      </c>
    </row>
    <row r="528" spans="1:16" x14ac:dyDescent="0.25">
      <c r="A528" s="48" t="s">
        <v>76</v>
      </c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47"/>
      <c r="N528" s="47"/>
      <c r="O528" s="47"/>
      <c r="P528" s="46"/>
    </row>
    <row r="529" spans="1:16" x14ac:dyDescent="0.25">
      <c r="A529" s="11" t="s">
        <v>52</v>
      </c>
      <c r="B529" s="74"/>
      <c r="C529" s="73"/>
      <c r="D529" s="73"/>
      <c r="E529" s="73"/>
      <c r="F529" s="73"/>
      <c r="G529" s="73"/>
      <c r="H529" s="73"/>
      <c r="I529" s="73"/>
      <c r="J529" s="147"/>
      <c r="K529" s="73"/>
      <c r="L529" s="73"/>
      <c r="M529" s="73"/>
      <c r="N529" s="73"/>
      <c r="O529" s="73"/>
      <c r="P529" s="45"/>
    </row>
    <row r="530" spans="1:16" x14ac:dyDescent="0.25">
      <c r="A530" s="58" t="s">
        <v>89</v>
      </c>
      <c r="B530" s="36"/>
      <c r="C530" s="35"/>
      <c r="D530" s="35"/>
      <c r="E530" s="35"/>
      <c r="F530" s="35"/>
      <c r="G530" s="92"/>
      <c r="H530" s="73"/>
      <c r="I530" s="73"/>
      <c r="J530" s="73"/>
      <c r="K530" s="73"/>
      <c r="L530" s="73"/>
      <c r="M530" s="73"/>
      <c r="N530" s="76"/>
      <c r="O530" s="76"/>
      <c r="P530" s="31"/>
    </row>
    <row r="531" spans="1:16" x14ac:dyDescent="0.25">
      <c r="A531" s="44"/>
      <c r="B531" s="17"/>
      <c r="C531" s="57"/>
      <c r="D531" s="57"/>
      <c r="E531" s="57"/>
      <c r="F531" s="57"/>
      <c r="G531" s="92"/>
      <c r="H531" s="77"/>
      <c r="I531" s="76"/>
      <c r="J531" s="76"/>
      <c r="K531" s="76"/>
      <c r="L531" s="76"/>
      <c r="M531" s="76"/>
      <c r="N531" s="76"/>
      <c r="O531" s="76"/>
      <c r="P531" s="31"/>
    </row>
    <row r="532" spans="1:16" x14ac:dyDescent="0.25">
      <c r="A532" s="44" t="s">
        <v>132</v>
      </c>
      <c r="B532" s="34" t="s">
        <v>0</v>
      </c>
      <c r="C532" s="13">
        <f>ROUND(($F$28*0.7)/2.5,0)*2.5</f>
        <v>30</v>
      </c>
      <c r="D532" s="13">
        <f t="shared" ref="D532:F532" si="82">ROUND(($F$28*0.7)/2.5,0)*2.5</f>
        <v>30</v>
      </c>
      <c r="E532" s="13">
        <f t="shared" si="82"/>
        <v>30</v>
      </c>
      <c r="F532" s="13">
        <f t="shared" si="82"/>
        <v>30</v>
      </c>
      <c r="G532" s="149"/>
      <c r="H532" s="77"/>
      <c r="I532" s="76"/>
      <c r="J532" s="76"/>
      <c r="K532" s="76"/>
      <c r="L532" s="76"/>
      <c r="M532" s="76"/>
      <c r="N532" s="76"/>
      <c r="O532" s="76"/>
      <c r="P532" s="31"/>
    </row>
    <row r="533" spans="1:16" x14ac:dyDescent="0.25">
      <c r="A533" s="43" t="s">
        <v>90</v>
      </c>
      <c r="B533" s="42" t="s">
        <v>38</v>
      </c>
      <c r="C533" s="41" t="s">
        <v>4</v>
      </c>
      <c r="D533" s="41" t="s">
        <v>4</v>
      </c>
      <c r="E533" s="41" t="s">
        <v>4</v>
      </c>
      <c r="F533" s="41" t="s">
        <v>4</v>
      </c>
      <c r="G533" s="77"/>
      <c r="H533" s="77"/>
      <c r="I533" s="76"/>
      <c r="J533" s="76"/>
      <c r="K533" s="76"/>
      <c r="L533" s="76"/>
      <c r="M533" s="76"/>
      <c r="N533" s="76"/>
      <c r="O533" s="76"/>
      <c r="P533" s="31"/>
    </row>
    <row r="534" spans="1:16" x14ac:dyDescent="0.25">
      <c r="A534" s="44" t="s">
        <v>145</v>
      </c>
      <c r="B534" s="54" t="s">
        <v>0</v>
      </c>
      <c r="C534" s="13">
        <f>ROUND(($F$31*0.85)/2.5,0)*2.5</f>
        <v>10</v>
      </c>
      <c r="D534" s="13">
        <f t="shared" ref="D534:F534" si="83">ROUND(($F$31*0.85)/2.5,0)*2.5</f>
        <v>10</v>
      </c>
      <c r="E534" s="13">
        <f t="shared" si="83"/>
        <v>10</v>
      </c>
      <c r="F534" s="13">
        <f t="shared" si="83"/>
        <v>10</v>
      </c>
      <c r="G534" s="93"/>
      <c r="H534" s="76"/>
      <c r="I534" s="73"/>
      <c r="J534" s="73"/>
      <c r="K534" s="73"/>
      <c r="L534" s="73"/>
      <c r="M534" s="73"/>
      <c r="N534" s="73"/>
      <c r="O534" s="76"/>
      <c r="P534" s="31"/>
    </row>
    <row r="535" spans="1:16" x14ac:dyDescent="0.25">
      <c r="A535" s="43" t="s">
        <v>104</v>
      </c>
      <c r="B535" s="53" t="s">
        <v>38</v>
      </c>
      <c r="C535" s="12">
        <v>5</v>
      </c>
      <c r="D535" s="12">
        <v>5</v>
      </c>
      <c r="E535" s="12">
        <v>5</v>
      </c>
      <c r="F535" s="12">
        <v>5</v>
      </c>
      <c r="G535" s="76"/>
      <c r="H535" s="76"/>
      <c r="I535" s="73"/>
      <c r="J535" s="73"/>
      <c r="K535" s="73"/>
      <c r="L535" s="73"/>
      <c r="M535" s="73"/>
      <c r="N535" s="73"/>
      <c r="O535" s="76"/>
      <c r="P535" s="31"/>
    </row>
    <row r="536" spans="1:16" x14ac:dyDescent="0.25">
      <c r="A536" s="67" t="s">
        <v>37</v>
      </c>
      <c r="B536" s="70" t="s">
        <v>35</v>
      </c>
      <c r="C536" s="69">
        <v>30</v>
      </c>
      <c r="D536" s="69">
        <v>30</v>
      </c>
      <c r="E536" s="69">
        <v>30</v>
      </c>
      <c r="F536" s="69">
        <v>30</v>
      </c>
      <c r="G536" s="94"/>
      <c r="H536" s="150" t="s">
        <v>112</v>
      </c>
      <c r="I536" s="73"/>
      <c r="J536" s="73"/>
      <c r="K536" s="73"/>
      <c r="L536" s="73"/>
      <c r="M536" s="73"/>
      <c r="N536" s="73"/>
      <c r="O536" s="76"/>
      <c r="P536" s="31"/>
    </row>
    <row r="537" spans="1:16" x14ac:dyDescent="0.25">
      <c r="A537" s="43" t="s">
        <v>36</v>
      </c>
      <c r="B537" s="56" t="s">
        <v>38</v>
      </c>
      <c r="C537" s="41" t="s">
        <v>3</v>
      </c>
      <c r="D537" s="41" t="s">
        <v>3</v>
      </c>
      <c r="E537" s="41" t="s">
        <v>3</v>
      </c>
      <c r="F537" s="41" t="s">
        <v>3</v>
      </c>
      <c r="G537" s="77"/>
      <c r="H537" s="77"/>
      <c r="I537" s="73"/>
      <c r="J537" s="73"/>
      <c r="K537" s="73"/>
      <c r="L537" s="73"/>
      <c r="M537" s="73"/>
      <c r="N537" s="73"/>
      <c r="O537" s="76"/>
      <c r="P537" s="31"/>
    </row>
    <row r="538" spans="1:16" x14ac:dyDescent="0.25">
      <c r="A538" s="44" t="s">
        <v>124</v>
      </c>
      <c r="B538" s="54" t="s">
        <v>0</v>
      </c>
      <c r="C538" s="13" t="s">
        <v>39</v>
      </c>
      <c r="D538" s="13" t="s">
        <v>39</v>
      </c>
      <c r="E538" s="13" t="s">
        <v>39</v>
      </c>
      <c r="F538" s="13" t="s">
        <v>39</v>
      </c>
      <c r="G538" s="76"/>
      <c r="H538" s="74"/>
      <c r="I538" s="76"/>
      <c r="J538" s="76"/>
      <c r="K538" s="76"/>
      <c r="L538" s="76"/>
      <c r="M538" s="76"/>
      <c r="N538" s="76"/>
      <c r="O538" s="76"/>
      <c r="P538" s="31"/>
    </row>
    <row r="539" spans="1:16" x14ac:dyDescent="0.25">
      <c r="A539" s="43"/>
      <c r="B539" s="53" t="s">
        <v>38</v>
      </c>
      <c r="C539" s="41" t="s">
        <v>11</v>
      </c>
      <c r="D539" s="41" t="s">
        <v>11</v>
      </c>
      <c r="E539" s="41" t="s">
        <v>11</v>
      </c>
      <c r="F539" s="41" t="s">
        <v>11</v>
      </c>
      <c r="G539" s="76"/>
      <c r="H539" s="151"/>
      <c r="I539" s="76"/>
      <c r="J539" s="76"/>
      <c r="K539" s="76"/>
      <c r="L539" s="76"/>
      <c r="M539" s="112"/>
      <c r="N539" s="76"/>
      <c r="O539" s="76"/>
      <c r="P539" s="31"/>
    </row>
    <row r="540" spans="1:16" x14ac:dyDescent="0.25">
      <c r="A540" s="18" t="s">
        <v>7</v>
      </c>
      <c r="B540" s="17" t="s">
        <v>0</v>
      </c>
      <c r="C540" s="16">
        <f>ROUND(($F$7*0.6)/2.5,0)*2.5</f>
        <v>57.5</v>
      </c>
      <c r="D540" s="16">
        <f>ROUND(($F$7*0.725)/2.5,0)*2.5</f>
        <v>70</v>
      </c>
      <c r="E540" s="16">
        <f>ROUND(($F$7*0.8)/2.5,0)*2.5</f>
        <v>75</v>
      </c>
      <c r="F540" s="16">
        <f>ROUND(($F$7*0.85)/2.5,0)*2.5</f>
        <v>80</v>
      </c>
      <c r="G540" s="16">
        <f>ROUND(($F$7*0.9)/2.5,0)*2.5</f>
        <v>85</v>
      </c>
      <c r="H540" s="16">
        <f>ROUND(($F$7*0.9)/2.5,0)*2.5</f>
        <v>85</v>
      </c>
      <c r="I540" s="16">
        <f>ROUND(($F$7*0.7)/2.5,0)*2.5</f>
        <v>67.5</v>
      </c>
      <c r="J540" s="76"/>
      <c r="K540" s="76"/>
      <c r="L540" s="161"/>
      <c r="M540" s="76"/>
      <c r="N540" s="76"/>
      <c r="O540" s="76"/>
      <c r="P540" s="10"/>
    </row>
    <row r="541" spans="1:16" ht="13.8" thickBot="1" x14ac:dyDescent="0.3">
      <c r="A541" s="114"/>
      <c r="B541" s="76" t="s">
        <v>38</v>
      </c>
      <c r="C541" s="115">
        <v>5</v>
      </c>
      <c r="D541" s="115">
        <v>4</v>
      </c>
      <c r="E541" s="115">
        <v>3</v>
      </c>
      <c r="F541" s="115">
        <v>3</v>
      </c>
      <c r="G541" s="115">
        <v>3</v>
      </c>
      <c r="H541" s="115">
        <v>3</v>
      </c>
      <c r="I541" s="14">
        <v>7</v>
      </c>
      <c r="J541" s="76"/>
      <c r="K541" s="76"/>
      <c r="L541" s="155"/>
      <c r="M541" s="76"/>
      <c r="N541" s="76"/>
      <c r="O541" s="76"/>
      <c r="P541" s="10"/>
    </row>
    <row r="542" spans="1:16" x14ac:dyDescent="0.25">
      <c r="A542" s="152" t="s">
        <v>62</v>
      </c>
      <c r="B542" s="122" t="s">
        <v>0</v>
      </c>
      <c r="C542" s="144">
        <f>ROUND(($F$15*0.6)/2.5,0)*2.5</f>
        <v>57.5</v>
      </c>
      <c r="D542" s="144">
        <f>ROUND(($F$15*0.725)/2.5,0)*2.5</f>
        <v>70</v>
      </c>
      <c r="E542" s="144">
        <f>ROUND(($F$15*0.8)/2.5,0)*2.5</f>
        <v>75</v>
      </c>
      <c r="F542" s="144">
        <f>ROUND(($F$15*0.85)/2.5,0)*2.5</f>
        <v>80</v>
      </c>
      <c r="G542" s="144">
        <f>ROUND(($F$15*0.9)/2.5,0)*2.5</f>
        <v>85</v>
      </c>
      <c r="H542" s="145">
        <f>ROUND(($F$15*0.95)/2.5,0)*2.5</f>
        <v>90</v>
      </c>
      <c r="I542" s="74"/>
      <c r="J542" s="74"/>
      <c r="K542" s="74"/>
      <c r="L542" s="74"/>
      <c r="M542" s="76"/>
      <c r="N542" s="76"/>
      <c r="O542" s="76"/>
      <c r="P542" s="10"/>
    </row>
    <row r="543" spans="1:16" x14ac:dyDescent="0.25">
      <c r="A543" s="38"/>
      <c r="B543" s="8" t="s">
        <v>38</v>
      </c>
      <c r="C543" s="87">
        <v>5</v>
      </c>
      <c r="D543" s="88">
        <v>4</v>
      </c>
      <c r="E543" s="87">
        <v>3</v>
      </c>
      <c r="F543" s="87">
        <v>3</v>
      </c>
      <c r="G543" s="87">
        <v>2</v>
      </c>
      <c r="H543" s="146">
        <v>2</v>
      </c>
      <c r="I543" s="74"/>
      <c r="J543" s="158" t="s">
        <v>14</v>
      </c>
      <c r="K543" s="74"/>
      <c r="L543" s="74"/>
      <c r="M543" s="76"/>
      <c r="N543" s="76"/>
      <c r="O543" s="76"/>
      <c r="P543" s="10"/>
    </row>
    <row r="544" spans="1:16" x14ac:dyDescent="0.25">
      <c r="A544" s="18" t="s">
        <v>57</v>
      </c>
      <c r="B544" s="17" t="s">
        <v>0</v>
      </c>
      <c r="C544" s="16">
        <f>ROUND(($F$20*0.6)/2.5,0)*2.5</f>
        <v>45</v>
      </c>
      <c r="D544" s="16">
        <f>ROUND(($F$20*0.7)/2.5,0)*2.5</f>
        <v>52.5</v>
      </c>
      <c r="E544" s="16">
        <f>ROUND(($F$20*0.75)/2.5,0)*2.5</f>
        <v>57.5</v>
      </c>
      <c r="F544" s="16">
        <f t="shared" ref="F544:H544" si="84">ROUND(($F$20*0.75)/2.5,0)*2.5</f>
        <v>57.5</v>
      </c>
      <c r="G544" s="16">
        <f t="shared" si="84"/>
        <v>57.5</v>
      </c>
      <c r="H544" s="126">
        <f t="shared" si="84"/>
        <v>57.5</v>
      </c>
      <c r="I544" s="74"/>
      <c r="J544" s="77"/>
      <c r="K544" s="74"/>
      <c r="L544" s="73"/>
      <c r="M544" s="73"/>
      <c r="N544" s="73"/>
      <c r="O544" s="73"/>
      <c r="P544" s="10"/>
    </row>
    <row r="545" spans="1:16" ht="13.8" thickBot="1" x14ac:dyDescent="0.3">
      <c r="A545" s="157" t="s">
        <v>99</v>
      </c>
      <c r="B545" s="127" t="s">
        <v>38</v>
      </c>
      <c r="C545" s="128">
        <v>8</v>
      </c>
      <c r="D545" s="128">
        <v>7</v>
      </c>
      <c r="E545" s="128">
        <v>6</v>
      </c>
      <c r="F545" s="128">
        <v>6</v>
      </c>
      <c r="G545" s="128">
        <v>6</v>
      </c>
      <c r="H545" s="129">
        <v>6</v>
      </c>
      <c r="I545" s="77"/>
      <c r="J545" s="77"/>
      <c r="K545" s="74"/>
      <c r="L545" s="76"/>
      <c r="M545" s="76"/>
      <c r="N545" s="76"/>
      <c r="O545" s="76"/>
      <c r="P545" s="10"/>
    </row>
    <row r="546" spans="1:16" x14ac:dyDescent="0.25">
      <c r="A546" s="114" t="s">
        <v>111</v>
      </c>
      <c r="B546" s="65" t="s">
        <v>0</v>
      </c>
      <c r="C546" s="65">
        <f>ROUND(($F$27*0.6)/2.5,0)*2.5</f>
        <v>37.5</v>
      </c>
      <c r="D546" s="65">
        <f>ROUND(($F$27*0.7)/2.5,0)*2.5</f>
        <v>45</v>
      </c>
      <c r="E546" s="65">
        <f>ROUND(($F$27*0.75)/2.5,0)*2.5</f>
        <v>47.5</v>
      </c>
      <c r="F546" s="65">
        <f>ROUND(($F$27*0.75)/2.5,0)*2.5</f>
        <v>47.5</v>
      </c>
      <c r="G546" s="65">
        <f>ROUND(($F$27*0.75)/2.5,0)*2.5</f>
        <v>47.5</v>
      </c>
      <c r="H546" s="74"/>
      <c r="I546" s="84"/>
      <c r="J546" s="76"/>
      <c r="K546" s="76"/>
      <c r="L546" s="74"/>
      <c r="M546" s="76"/>
      <c r="N546" s="76"/>
      <c r="O546" s="76"/>
      <c r="P546" s="10"/>
    </row>
    <row r="547" spans="1:16" x14ac:dyDescent="0.25">
      <c r="A547" s="40" t="s">
        <v>102</v>
      </c>
      <c r="B547" s="19" t="s">
        <v>38</v>
      </c>
      <c r="C547" s="14">
        <v>6</v>
      </c>
      <c r="D547" s="14">
        <v>6</v>
      </c>
      <c r="E547" s="14">
        <v>6</v>
      </c>
      <c r="F547" s="14">
        <v>6</v>
      </c>
      <c r="G547" s="14">
        <v>6</v>
      </c>
      <c r="H547" s="158"/>
      <c r="I547" s="84"/>
      <c r="J547" s="76"/>
      <c r="K547" s="76"/>
      <c r="L547" s="74"/>
      <c r="M547" s="74"/>
      <c r="N547" s="74"/>
      <c r="O547" s="77"/>
      <c r="P547" s="10"/>
    </row>
    <row r="548" spans="1:16" x14ac:dyDescent="0.25">
      <c r="A548" s="18" t="s">
        <v>148</v>
      </c>
      <c r="B548" s="17" t="s">
        <v>0</v>
      </c>
      <c r="C548" s="16">
        <f>ROUND(($F$22*0.6)/2.5,0)*2.5</f>
        <v>25</v>
      </c>
      <c r="D548" s="16">
        <f>ROUND(($F$22*0.7)/2.5,0)*2.5</f>
        <v>30</v>
      </c>
      <c r="E548" s="16">
        <f>ROUND(($F$22*0.8)/2.5,0)*2.5</f>
        <v>35</v>
      </c>
      <c r="F548" s="16">
        <f t="shared" ref="F548:G548" si="85">ROUND(($F$22*0.8)/2.5,0)*2.5</f>
        <v>35</v>
      </c>
      <c r="G548" s="16">
        <f t="shared" si="85"/>
        <v>35</v>
      </c>
      <c r="H548" s="77"/>
      <c r="I548" s="84"/>
      <c r="J548" s="76"/>
      <c r="K548" s="76"/>
      <c r="L548" s="74"/>
      <c r="M548" s="74"/>
      <c r="N548" s="74"/>
      <c r="O548" s="77"/>
      <c r="P548" s="10"/>
    </row>
    <row r="549" spans="1:16" x14ac:dyDescent="0.25">
      <c r="A549" s="39"/>
      <c r="B549" s="8" t="s">
        <v>38</v>
      </c>
      <c r="C549" s="14">
        <v>7</v>
      </c>
      <c r="D549" s="14">
        <v>6</v>
      </c>
      <c r="E549" s="14">
        <v>5</v>
      </c>
      <c r="F549" s="14">
        <v>5</v>
      </c>
      <c r="G549" s="14">
        <v>5</v>
      </c>
      <c r="H549" s="76"/>
      <c r="I549" s="76"/>
      <c r="J549" s="76"/>
      <c r="K549" s="76"/>
      <c r="L549" s="74"/>
      <c r="M549" s="74"/>
      <c r="N549" s="74"/>
      <c r="O549" s="77"/>
      <c r="P549" s="10"/>
    </row>
    <row r="550" spans="1:16" x14ac:dyDescent="0.25">
      <c r="A550" s="18" t="s">
        <v>12</v>
      </c>
      <c r="B550" s="17" t="s">
        <v>0</v>
      </c>
      <c r="C550" s="16">
        <f>ROUND(($F$30*0.25)/2.5,0)*2.5</f>
        <v>2.5</v>
      </c>
      <c r="D550" s="16">
        <f t="shared" ref="D550:G550" si="86">ROUND(($F$30*0.25)/2.5,0)*2.5</f>
        <v>2.5</v>
      </c>
      <c r="E550" s="16">
        <f t="shared" si="86"/>
        <v>2.5</v>
      </c>
      <c r="F550" s="16">
        <f t="shared" si="86"/>
        <v>2.5</v>
      </c>
      <c r="G550" s="16">
        <f t="shared" si="86"/>
        <v>2.5</v>
      </c>
      <c r="H550" s="76"/>
      <c r="I550" s="76"/>
      <c r="J550" s="76"/>
      <c r="K550" s="76"/>
      <c r="L550" s="76"/>
      <c r="M550" s="76"/>
      <c r="N550" s="76"/>
      <c r="O550" s="76"/>
      <c r="P550" s="10"/>
    </row>
    <row r="551" spans="1:16" x14ac:dyDescent="0.25">
      <c r="A551" s="15" t="s">
        <v>54</v>
      </c>
      <c r="B551" s="8" t="s">
        <v>38</v>
      </c>
      <c r="C551" s="14">
        <v>7</v>
      </c>
      <c r="D551" s="14">
        <v>7</v>
      </c>
      <c r="E551" s="14">
        <v>7</v>
      </c>
      <c r="F551" s="14">
        <v>7</v>
      </c>
      <c r="G551" s="14">
        <v>7</v>
      </c>
      <c r="H551" s="74"/>
      <c r="I551" s="74"/>
      <c r="J551" s="74"/>
      <c r="K551" s="74"/>
      <c r="L551" s="74"/>
      <c r="M551" s="74"/>
      <c r="N551" s="74"/>
      <c r="O551" s="77"/>
      <c r="P551" s="10"/>
    </row>
    <row r="552" spans="1:16" x14ac:dyDescent="0.25">
      <c r="A552" s="78" t="s">
        <v>133</v>
      </c>
      <c r="B552" s="79" t="s">
        <v>0</v>
      </c>
      <c r="C552" s="80">
        <f>ROUND(($F$29*0.6)/2.5,0)*2.5</f>
        <v>22.5</v>
      </c>
      <c r="D552" s="80">
        <f>ROUND(($F$29*0.7)/2.5,0)*2.5</f>
        <v>27.5</v>
      </c>
      <c r="E552" s="80">
        <f t="shared" ref="E552:F552" si="87">ROUND(($F$29*0.75)/2.5,0)*2.5</f>
        <v>27.5</v>
      </c>
      <c r="F552" s="80">
        <f t="shared" si="87"/>
        <v>27.5</v>
      </c>
      <c r="G552" s="80">
        <f>ROUND(($F$29*0.75)/2.5,0)*2.5</f>
        <v>27.5</v>
      </c>
      <c r="H552" s="74"/>
      <c r="I552" s="74"/>
      <c r="J552" s="74"/>
      <c r="K552" s="74"/>
      <c r="L552" s="74"/>
      <c r="M552" s="74"/>
      <c r="N552" s="74"/>
      <c r="O552" s="77"/>
      <c r="P552" s="10"/>
    </row>
    <row r="553" spans="1:16" x14ac:dyDescent="0.25">
      <c r="A553" s="81" t="s">
        <v>102</v>
      </c>
      <c r="B553" s="82" t="s">
        <v>38</v>
      </c>
      <c r="C553" s="83">
        <v>8</v>
      </c>
      <c r="D553" s="83">
        <v>6</v>
      </c>
      <c r="E553" s="83">
        <v>6</v>
      </c>
      <c r="F553" s="83">
        <v>6</v>
      </c>
      <c r="G553" s="83">
        <v>6</v>
      </c>
      <c r="H553" s="74"/>
      <c r="I553" s="74"/>
      <c r="J553" s="74"/>
      <c r="K553" s="74"/>
      <c r="L553" s="74"/>
      <c r="M553" s="74"/>
      <c r="N553" s="74"/>
      <c r="O553" s="77"/>
      <c r="P553" s="10"/>
    </row>
    <row r="554" spans="1:16" x14ac:dyDescent="0.25">
      <c r="A554" s="49" t="s">
        <v>50</v>
      </c>
      <c r="B554" s="36" t="s">
        <v>1</v>
      </c>
      <c r="C554" s="35" t="s">
        <v>75</v>
      </c>
      <c r="D554" s="77"/>
      <c r="E554" s="77"/>
      <c r="F554" s="77"/>
      <c r="G554" s="74"/>
      <c r="H554" s="74"/>
      <c r="I554" s="74"/>
      <c r="J554" s="74"/>
      <c r="K554" s="74"/>
      <c r="L554" s="74"/>
      <c r="M554" s="74"/>
      <c r="N554" s="74"/>
      <c r="O554" s="77"/>
      <c r="P554" s="10"/>
    </row>
    <row r="555" spans="1:16" x14ac:dyDescent="0.25">
      <c r="A555" s="48" t="s">
        <v>97</v>
      </c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47"/>
      <c r="N555" s="47"/>
      <c r="O555" s="47"/>
      <c r="P555" s="46"/>
    </row>
    <row r="556" spans="1:16" x14ac:dyDescent="0.25">
      <c r="A556" s="11" t="s">
        <v>52</v>
      </c>
      <c r="B556" s="74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45"/>
    </row>
    <row r="557" spans="1:16" x14ac:dyDescent="0.25">
      <c r="A557" s="85" t="s">
        <v>25</v>
      </c>
      <c r="B557" s="17" t="s">
        <v>0</v>
      </c>
      <c r="C557" s="16">
        <f>ROUND(($F$14*0.6)/2.5,0)*2.5</f>
        <v>22.5</v>
      </c>
      <c r="D557" s="16">
        <f>ROUND(($F$14*0.675)/2.5,0)*2.5</f>
        <v>25</v>
      </c>
      <c r="E557" s="16">
        <f>ROUND(($F$14*0.675)/2.5,0)*2.5</f>
        <v>25</v>
      </c>
      <c r="F557" s="16">
        <f>ROUND(($F$14*0.675)/2.5,0)*2.5</f>
        <v>25</v>
      </c>
      <c r="G557" s="76"/>
      <c r="H557" s="76"/>
      <c r="I557" s="76"/>
      <c r="J557" s="76"/>
      <c r="K557" s="76"/>
      <c r="L557" s="76"/>
      <c r="M557" s="76"/>
      <c r="N557" s="76"/>
      <c r="O557" s="76"/>
      <c r="P557" s="31"/>
    </row>
    <row r="558" spans="1:16" x14ac:dyDescent="0.25">
      <c r="A558" s="96"/>
      <c r="B558" s="76" t="s">
        <v>38</v>
      </c>
      <c r="C558" s="115">
        <v>6</v>
      </c>
      <c r="D558" s="115">
        <v>5</v>
      </c>
      <c r="E558" s="115">
        <v>5</v>
      </c>
      <c r="F558" s="115">
        <v>5</v>
      </c>
      <c r="G558" s="76"/>
      <c r="H558" s="76"/>
      <c r="I558" s="112"/>
      <c r="J558" s="76"/>
      <c r="K558" s="76"/>
      <c r="L558" s="76"/>
      <c r="M558" s="76"/>
      <c r="N558" s="76"/>
      <c r="O558" s="76"/>
      <c r="P558" s="31"/>
    </row>
    <row r="559" spans="1:16" x14ac:dyDescent="0.25">
      <c r="A559" s="85" t="s">
        <v>136</v>
      </c>
      <c r="B559" s="17" t="s">
        <v>0</v>
      </c>
      <c r="C559" s="16">
        <f>ROUND(($F$11*0.6)/2.5,0)*2.5</f>
        <v>47.5</v>
      </c>
      <c r="D559" s="16">
        <f>ROUND(($F$11*0.7)/2.5,0)*2.5</f>
        <v>55</v>
      </c>
      <c r="E559" s="16">
        <f>ROUND(($F$11*0.75)/2.5,0)*2.5</f>
        <v>60</v>
      </c>
      <c r="F559" s="16">
        <f>ROUND(($F$11*0.75)/2.5,0)*2.5</f>
        <v>60</v>
      </c>
      <c r="G559" s="16">
        <f>ROUND(($F$11*0.75)/2.5,0)*2.5</f>
        <v>60</v>
      </c>
      <c r="H559" s="16">
        <f>ROUND(($F$11*0.75)/2.5,0)*2.5</f>
        <v>60</v>
      </c>
      <c r="I559" s="76"/>
      <c r="J559" s="112"/>
      <c r="K559" s="112"/>
      <c r="L559" s="112"/>
      <c r="M559" s="112"/>
      <c r="N559" s="112"/>
      <c r="O559" s="112"/>
      <c r="P559" s="10"/>
    </row>
    <row r="560" spans="1:16" ht="13.8" thickBot="1" x14ac:dyDescent="0.3">
      <c r="A560" s="96"/>
      <c r="B560" s="76" t="s">
        <v>38</v>
      </c>
      <c r="C560" s="115">
        <v>6</v>
      </c>
      <c r="D560" s="115">
        <v>4</v>
      </c>
      <c r="E560" s="115">
        <v>6</v>
      </c>
      <c r="F560" s="115">
        <v>6</v>
      </c>
      <c r="G560" s="115">
        <v>6</v>
      </c>
      <c r="H560" s="14">
        <v>6</v>
      </c>
      <c r="I560" s="76"/>
      <c r="J560" s="155"/>
      <c r="K560" s="155"/>
      <c r="L560" s="74"/>
      <c r="M560" s="77"/>
      <c r="N560" s="77"/>
      <c r="O560" s="77"/>
      <c r="P560" s="10"/>
    </row>
    <row r="561" spans="1:16" x14ac:dyDescent="0.25">
      <c r="A561" s="159" t="s">
        <v>125</v>
      </c>
      <c r="B561" s="122" t="s">
        <v>0</v>
      </c>
      <c r="C561" s="123">
        <f>ROUND(($F$17*0.6)/2.5,0)*2.5</f>
        <v>62.5</v>
      </c>
      <c r="D561" s="122">
        <f>ROUND(($F$17*0.7)/2.5,0)*2.5</f>
        <v>72.5</v>
      </c>
      <c r="E561" s="123">
        <f>ROUND(($F$17*0.75)/2.5,0)*2.5</f>
        <v>80</v>
      </c>
      <c r="F561" s="123">
        <f>ROUND(($F$17*0.75)/2.5,0)*2.5</f>
        <v>80</v>
      </c>
      <c r="G561" s="124">
        <f>ROUND(($F$17*0.75)/2.5,0)*2.5</f>
        <v>80</v>
      </c>
      <c r="H561" s="153"/>
      <c r="I561" s="153"/>
      <c r="J561" s="74"/>
      <c r="K561" s="74"/>
      <c r="L561" s="74"/>
      <c r="M561" s="74"/>
      <c r="N561" s="74"/>
      <c r="O561" s="76"/>
      <c r="P561" s="10"/>
    </row>
    <row r="562" spans="1:16" x14ac:dyDescent="0.25">
      <c r="A562" s="9" t="s">
        <v>67</v>
      </c>
      <c r="B562" s="8" t="s">
        <v>38</v>
      </c>
      <c r="C562" s="14">
        <v>5</v>
      </c>
      <c r="D562" s="6">
        <v>4</v>
      </c>
      <c r="E562" s="14">
        <v>3</v>
      </c>
      <c r="F562" s="14">
        <v>3</v>
      </c>
      <c r="G562" s="125">
        <v>3</v>
      </c>
      <c r="H562" s="153"/>
      <c r="I562" s="154"/>
      <c r="J562" s="74"/>
      <c r="K562" s="74"/>
      <c r="L562" s="74"/>
      <c r="M562" s="74"/>
      <c r="N562" s="74"/>
      <c r="O562" s="77"/>
      <c r="P562" s="10"/>
    </row>
    <row r="563" spans="1:16" x14ac:dyDescent="0.25">
      <c r="A563" s="18" t="s">
        <v>60</v>
      </c>
      <c r="B563" s="17" t="s">
        <v>0</v>
      </c>
      <c r="C563" s="16">
        <f>ROUND(($F$15*0.6)/2.5,0)*2.5</f>
        <v>57.5</v>
      </c>
      <c r="D563" s="16">
        <f>ROUND(($F$15*0.7)/2.5,0)*2.5</f>
        <v>67.5</v>
      </c>
      <c r="E563" s="16">
        <f>ROUND(($F$15*0.75)/2.5,0)*2.5</f>
        <v>72.5</v>
      </c>
      <c r="F563" s="16">
        <f>ROUND(($F$15*0.75)/2.5,0)*2.5</f>
        <v>72.5</v>
      </c>
      <c r="G563" s="126">
        <f>ROUND(($F$15*0.75)/2.5,0)*2.5</f>
        <v>72.5</v>
      </c>
      <c r="H563" s="153"/>
      <c r="I563" s="156" t="s">
        <v>14</v>
      </c>
      <c r="J563" s="74"/>
      <c r="K563" s="74"/>
      <c r="L563" s="74"/>
      <c r="M563" s="74"/>
      <c r="N563" s="74"/>
      <c r="O563" s="76"/>
      <c r="P563" s="10"/>
    </row>
    <row r="564" spans="1:16" ht="13.8" thickBot="1" x14ac:dyDescent="0.3">
      <c r="A564" s="160" t="s">
        <v>59</v>
      </c>
      <c r="B564" s="127" t="s">
        <v>38</v>
      </c>
      <c r="C564" s="128">
        <v>5</v>
      </c>
      <c r="D564" s="128">
        <v>4</v>
      </c>
      <c r="E564" s="128">
        <v>3</v>
      </c>
      <c r="F564" s="128">
        <v>3</v>
      </c>
      <c r="G564" s="129">
        <v>3</v>
      </c>
      <c r="H564" s="153"/>
      <c r="I564" s="153"/>
      <c r="J564" s="74"/>
      <c r="K564" s="74"/>
      <c r="L564" s="74"/>
      <c r="M564" s="74"/>
      <c r="N564" s="74"/>
      <c r="O564" s="77"/>
      <c r="P564" s="10"/>
    </row>
    <row r="565" spans="1:16" x14ac:dyDescent="0.25">
      <c r="A565" s="118" t="s">
        <v>105</v>
      </c>
      <c r="B565" s="65" t="s">
        <v>0</v>
      </c>
      <c r="C565" s="65">
        <f>ROUND(($F$26*0.6)/2.5,0)*2.5</f>
        <v>45</v>
      </c>
      <c r="D565" s="65">
        <f>ROUND(($F$26*0.7)/2.5,0)*2.5</f>
        <v>52.5</v>
      </c>
      <c r="E565" s="65">
        <f>ROUND(($F$26*0.75)/2.5,0)*2.5</f>
        <v>57.5</v>
      </c>
      <c r="F565" s="65">
        <f t="shared" ref="F565:H565" si="88">ROUND(($F$26*0.75)/2.5,0)*2.5</f>
        <v>57.5</v>
      </c>
      <c r="G565" s="65">
        <f t="shared" si="88"/>
        <v>57.5</v>
      </c>
      <c r="H565" s="16">
        <f t="shared" si="88"/>
        <v>57.5</v>
      </c>
      <c r="I565" s="76"/>
      <c r="J565" s="76"/>
      <c r="K565" s="76"/>
      <c r="L565" s="76"/>
      <c r="M565" s="76"/>
      <c r="N565" s="76"/>
      <c r="O565" s="76"/>
      <c r="P565" s="21"/>
    </row>
    <row r="566" spans="1:16" x14ac:dyDescent="0.25">
      <c r="A566" s="50" t="s">
        <v>58</v>
      </c>
      <c r="B566" s="19" t="s">
        <v>38</v>
      </c>
      <c r="C566" s="14">
        <v>7</v>
      </c>
      <c r="D566" s="14">
        <v>6</v>
      </c>
      <c r="E566" s="14">
        <v>5</v>
      </c>
      <c r="F566" s="14">
        <v>5</v>
      </c>
      <c r="G566" s="14">
        <v>5</v>
      </c>
      <c r="H566" s="14">
        <v>5</v>
      </c>
      <c r="I566" s="73"/>
      <c r="J566" s="73"/>
      <c r="K566" s="73"/>
      <c r="L566" s="73"/>
      <c r="M566" s="73"/>
      <c r="N566" s="73"/>
      <c r="O566" s="73"/>
      <c r="P566" s="10"/>
    </row>
    <row r="567" spans="1:16" x14ac:dyDescent="0.25">
      <c r="A567" s="18" t="s">
        <v>148</v>
      </c>
      <c r="B567" s="17" t="s">
        <v>0</v>
      </c>
      <c r="C567" s="16">
        <f>ROUND(($F$22*0.6)/2.5,0)*2.5</f>
        <v>25</v>
      </c>
      <c r="D567" s="16">
        <f>ROUND(($F$22*0.7)/2.5,0)*2.5</f>
        <v>30</v>
      </c>
      <c r="E567" s="16">
        <f>ROUND(($F$22*0.8)/2.5,0)*2.5</f>
        <v>35</v>
      </c>
      <c r="F567" s="16">
        <f t="shared" ref="F567:G567" si="89">ROUND(($F$22*0.8)/2.5,0)*2.5</f>
        <v>35</v>
      </c>
      <c r="G567" s="16">
        <f t="shared" si="89"/>
        <v>35</v>
      </c>
      <c r="H567" s="74"/>
      <c r="I567" s="76"/>
      <c r="J567" s="74"/>
      <c r="K567" s="74"/>
      <c r="L567" s="74"/>
      <c r="M567" s="74"/>
      <c r="N567" s="74"/>
      <c r="O567" s="76"/>
      <c r="P567" s="10"/>
    </row>
    <row r="568" spans="1:16" x14ac:dyDescent="0.25">
      <c r="A568" s="39"/>
      <c r="B568" s="8" t="s">
        <v>38</v>
      </c>
      <c r="C568" s="14">
        <v>7</v>
      </c>
      <c r="D568" s="14">
        <v>6</v>
      </c>
      <c r="E568" s="14">
        <v>5</v>
      </c>
      <c r="F568" s="14">
        <v>5</v>
      </c>
      <c r="G568" s="14">
        <v>5</v>
      </c>
      <c r="H568" s="74"/>
      <c r="I568" s="76"/>
      <c r="J568" s="74"/>
      <c r="K568" s="74"/>
      <c r="L568" s="74"/>
      <c r="M568" s="74"/>
      <c r="N568" s="74"/>
      <c r="O568" s="77"/>
      <c r="P568" s="10"/>
    </row>
    <row r="569" spans="1:16" x14ac:dyDescent="0.25">
      <c r="A569" s="18" t="s">
        <v>61</v>
      </c>
      <c r="B569" s="16" t="s">
        <v>0</v>
      </c>
      <c r="C569" s="16">
        <f>ROUND(($F$28*0.75)/2.5,0)*2.5</f>
        <v>32.5</v>
      </c>
      <c r="D569" s="16">
        <f t="shared" ref="D569:F569" si="90">ROUND(($F$28*0.75)/2.5,0)*2.5</f>
        <v>32.5</v>
      </c>
      <c r="E569" s="16">
        <f t="shared" si="90"/>
        <v>32.5</v>
      </c>
      <c r="F569" s="16">
        <f t="shared" si="90"/>
        <v>32.5</v>
      </c>
      <c r="G569" s="77"/>
      <c r="H569" s="76"/>
      <c r="I569" s="76"/>
      <c r="J569" s="74"/>
      <c r="K569" s="76"/>
      <c r="L569" s="76"/>
      <c r="M569" s="76"/>
      <c r="N569" s="76"/>
      <c r="O569" s="76"/>
      <c r="P569" s="10"/>
    </row>
    <row r="570" spans="1:16" x14ac:dyDescent="0.25">
      <c r="A570" s="38"/>
      <c r="B570" s="19" t="s">
        <v>38</v>
      </c>
      <c r="C570" s="14">
        <v>8</v>
      </c>
      <c r="D570" s="14">
        <v>8</v>
      </c>
      <c r="E570" s="14">
        <v>8</v>
      </c>
      <c r="F570" s="14">
        <v>8</v>
      </c>
      <c r="G570" s="77"/>
      <c r="H570" s="77"/>
      <c r="I570" s="77"/>
      <c r="J570" s="77"/>
      <c r="K570" s="155"/>
      <c r="L570" s="77"/>
      <c r="M570" s="77"/>
      <c r="N570" s="77"/>
      <c r="O570" s="77"/>
      <c r="P570" s="10"/>
    </row>
    <row r="571" spans="1:16" x14ac:dyDescent="0.25">
      <c r="A571" s="37" t="s">
        <v>2</v>
      </c>
      <c r="B571" s="36" t="s">
        <v>1</v>
      </c>
      <c r="C571" s="35" t="s">
        <v>75</v>
      </c>
      <c r="D571" s="6"/>
      <c r="E571" s="6"/>
      <c r="F571" s="6"/>
      <c r="G571" s="6"/>
      <c r="H571" s="8"/>
      <c r="I571" s="8"/>
      <c r="J571" s="8"/>
      <c r="K571" s="8"/>
      <c r="L571" s="8"/>
      <c r="M571" s="8"/>
      <c r="N571" s="8"/>
      <c r="O571" s="8"/>
      <c r="P571" s="5"/>
    </row>
    <row r="572" spans="1:16" x14ac:dyDescent="0.25">
      <c r="A572" s="9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31"/>
    </row>
    <row r="573" spans="1:16" x14ac:dyDescent="0.25">
      <c r="A573" s="32" t="s">
        <v>77</v>
      </c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31"/>
    </row>
    <row r="574" spans="1:16" x14ac:dyDescent="0.25">
      <c r="A574" s="11" t="s">
        <v>52</v>
      </c>
      <c r="B574" s="76"/>
      <c r="C574" s="76"/>
      <c r="D574" s="76"/>
      <c r="E574" s="73"/>
      <c r="F574" s="76"/>
      <c r="G574" s="76"/>
      <c r="H574" s="112"/>
      <c r="I574" s="76"/>
      <c r="J574" s="76"/>
      <c r="K574" s="74"/>
      <c r="L574" s="74"/>
      <c r="M574" s="74"/>
      <c r="N574" s="74"/>
      <c r="O574" s="77"/>
      <c r="P574" s="31"/>
    </row>
    <row r="575" spans="1:16" x14ac:dyDescent="0.25">
      <c r="A575" s="18" t="s">
        <v>141</v>
      </c>
      <c r="B575" s="17" t="s">
        <v>0</v>
      </c>
      <c r="C575" s="16">
        <f>ROUND(($F$7*0.6)/2.5,0)*2.5</f>
        <v>57.5</v>
      </c>
      <c r="D575" s="16">
        <f>ROUND(($F$7*0.725)/2.5,0)*2.5</f>
        <v>70</v>
      </c>
      <c r="E575" s="16">
        <f>ROUND(($F$7*0.825)/2.5,0)*2.5</f>
        <v>77.5</v>
      </c>
      <c r="F575" s="16">
        <f>ROUND(($F$7*0.9)/2.5,0)*2.5</f>
        <v>85</v>
      </c>
      <c r="G575" s="52">
        <f>ROUND(($F$9*0.85)/2.5,0)*2.5</f>
        <v>90</v>
      </c>
      <c r="H575" s="52">
        <f>ROUND(($F$9*0.9)/2.5,0)*2.5</f>
        <v>95</v>
      </c>
      <c r="I575" s="52">
        <f>ROUND(($F$9*0.95)/2.5,0)*2.5</f>
        <v>100</v>
      </c>
      <c r="J575" s="177">
        <f>ROUND(($F$9*0.95)/2.5,0)*2.5</f>
        <v>100</v>
      </c>
      <c r="K575" s="2" t="s">
        <v>140</v>
      </c>
      <c r="L575" s="177">
        <f>ROUND(($F$9*0.975)/2.5,0)*2.5</f>
        <v>102.5</v>
      </c>
      <c r="M575" s="162" t="s">
        <v>64</v>
      </c>
      <c r="N575" s="74"/>
      <c r="O575" s="77"/>
      <c r="P575" s="10"/>
    </row>
    <row r="576" spans="1:16" x14ac:dyDescent="0.25">
      <c r="A576" s="38"/>
      <c r="B576" s="8" t="s">
        <v>38</v>
      </c>
      <c r="C576" s="14">
        <v>5</v>
      </c>
      <c r="D576" s="14">
        <v>3</v>
      </c>
      <c r="E576" s="14">
        <v>3</v>
      </c>
      <c r="F576" s="14">
        <v>2</v>
      </c>
      <c r="G576" s="51">
        <v>3</v>
      </c>
      <c r="H576" s="51">
        <v>3</v>
      </c>
      <c r="I576" s="51">
        <v>2</v>
      </c>
      <c r="J576" s="178">
        <v>2</v>
      </c>
      <c r="K576" s="1"/>
      <c r="L576" s="178">
        <v>2</v>
      </c>
      <c r="M576" s="74"/>
      <c r="N576" s="74"/>
      <c r="O576" s="77"/>
      <c r="P576" s="10"/>
    </row>
    <row r="577" spans="1:16" x14ac:dyDescent="0.25">
      <c r="A577" s="179" t="s">
        <v>142</v>
      </c>
      <c r="B577" s="17" t="s">
        <v>0</v>
      </c>
      <c r="C577" s="16">
        <f>ROUND(($F$7*0.6)/2.5,0)*2.5</f>
        <v>57.5</v>
      </c>
      <c r="D577" s="16">
        <f>ROUND(($F$7*0.725)/2.5,0)*2.5</f>
        <v>70</v>
      </c>
      <c r="E577" s="16">
        <f>ROUND(($F$7*0.825)/2.5,0)*2.5</f>
        <v>77.5</v>
      </c>
      <c r="F577" s="16">
        <f>ROUND(($F$7*0.9)/2.5,0)*2.5</f>
        <v>85</v>
      </c>
      <c r="G577" s="52">
        <f>ROUND(($F$8*0.8)/2.5,0)*2.5</f>
        <v>92.5</v>
      </c>
      <c r="H577" s="52">
        <f>ROUND(($F$8*0.85)/2.5,0)*2.5</f>
        <v>97.5</v>
      </c>
      <c r="I577" s="52">
        <f>ROUND(($F$8*0.9)/2.5,0)*2.5</f>
        <v>102.5</v>
      </c>
      <c r="J577" s="52">
        <f>ROUND(($F$8*0.9)/2.5,0)*2.5</f>
        <v>102.5</v>
      </c>
      <c r="K577" s="162" t="s">
        <v>64</v>
      </c>
      <c r="L577" s="77"/>
      <c r="M577" s="74"/>
      <c r="N577" s="74"/>
      <c r="O577" s="76"/>
      <c r="P577" s="10"/>
    </row>
    <row r="578" spans="1:16" x14ac:dyDescent="0.25">
      <c r="A578" s="180" t="s">
        <v>131</v>
      </c>
      <c r="B578" s="8" t="s">
        <v>38</v>
      </c>
      <c r="C578" s="14">
        <v>4</v>
      </c>
      <c r="D578" s="14">
        <v>3</v>
      </c>
      <c r="E578" s="14">
        <v>3</v>
      </c>
      <c r="F578" s="14">
        <v>2</v>
      </c>
      <c r="G578" s="51">
        <v>3</v>
      </c>
      <c r="H578" s="51">
        <v>2</v>
      </c>
      <c r="I578" s="51">
        <v>3</v>
      </c>
      <c r="J578" s="51">
        <v>3</v>
      </c>
      <c r="K578" s="76"/>
      <c r="L578" s="77"/>
      <c r="M578" s="74"/>
      <c r="N578" s="74"/>
      <c r="O578" s="77"/>
      <c r="P578" s="10"/>
    </row>
    <row r="579" spans="1:16" x14ac:dyDescent="0.25">
      <c r="A579" s="18" t="s">
        <v>62</v>
      </c>
      <c r="B579" s="17" t="s">
        <v>0</v>
      </c>
      <c r="C579" s="16">
        <f>ROUND(($F$15*0.6)/2.5,0)*2.5</f>
        <v>57.5</v>
      </c>
      <c r="D579" s="16">
        <f>ROUND(($F$15*0.725)/2.5,0)*2.5</f>
        <v>70</v>
      </c>
      <c r="E579" s="16">
        <f>ROUND(($F$15*0.8)/2.5,0)*2.5</f>
        <v>75</v>
      </c>
      <c r="F579" s="16">
        <f>ROUND(($F$15*0.85)/2.5,0)*2.5</f>
        <v>80</v>
      </c>
      <c r="G579" s="16">
        <f>ROUND(($F$15*0.9)/2.5,0)*2.5</f>
        <v>85</v>
      </c>
      <c r="H579" s="16">
        <f>ROUND(($F$15*0.9)/2.5,0)*2.5</f>
        <v>85</v>
      </c>
      <c r="I579" s="16">
        <f>ROUND(($F$15*0.9)/2.5,0)*2.5</f>
        <v>85</v>
      </c>
      <c r="J579" s="74"/>
      <c r="K579" s="74"/>
      <c r="L579" s="74"/>
      <c r="M579" s="74"/>
      <c r="N579" s="74"/>
      <c r="O579" s="77"/>
      <c r="P579" s="10"/>
    </row>
    <row r="580" spans="1:16" x14ac:dyDescent="0.25">
      <c r="A580" s="121" t="s">
        <v>138</v>
      </c>
      <c r="B580" s="8" t="s">
        <v>38</v>
      </c>
      <c r="C580" s="14">
        <v>5</v>
      </c>
      <c r="D580" s="6">
        <v>4</v>
      </c>
      <c r="E580" s="14">
        <v>3</v>
      </c>
      <c r="F580" s="14">
        <v>3</v>
      </c>
      <c r="G580" s="51">
        <v>3</v>
      </c>
      <c r="H580" s="51">
        <v>3</v>
      </c>
      <c r="I580" s="51">
        <v>3</v>
      </c>
      <c r="J580" s="74"/>
      <c r="K580" s="74"/>
      <c r="L580" s="74"/>
      <c r="M580" s="74"/>
      <c r="N580" s="74"/>
      <c r="O580" s="77"/>
      <c r="P580" s="10"/>
    </row>
    <row r="581" spans="1:16" x14ac:dyDescent="0.25">
      <c r="A581" s="18" t="s">
        <v>101</v>
      </c>
      <c r="B581" s="17" t="s">
        <v>0</v>
      </c>
      <c r="C581" s="16">
        <f>ROUND(($F$24*0.6)/2.5,0)*2.5</f>
        <v>57.5</v>
      </c>
      <c r="D581" s="16">
        <f>ROUND(($F$24*0.725)/2.5,0)*2.5</f>
        <v>70</v>
      </c>
      <c r="E581" s="16">
        <f>ROUND(($F$24*0.8)/2.5,0)*2.5</f>
        <v>75</v>
      </c>
      <c r="F581" s="16">
        <f>ROUND(($F$24*0.85)/2.5,0)*2.5</f>
        <v>80</v>
      </c>
      <c r="G581" s="16">
        <f>ROUND(($F$24*0.9)/2.5,0)*2.5</f>
        <v>85</v>
      </c>
      <c r="H581" s="16">
        <f>ROUND(($F$24*0.9)/2.5,0)*2.5</f>
        <v>85</v>
      </c>
      <c r="I581" s="16">
        <f>ROUND(($F$24*0.9)/2.5,0)*2.5</f>
        <v>85</v>
      </c>
      <c r="J581" s="74"/>
      <c r="K581" s="76"/>
      <c r="L581" s="76"/>
      <c r="M581" s="76"/>
      <c r="N581" s="76"/>
      <c r="O581" s="76"/>
      <c r="P581" s="10"/>
    </row>
    <row r="582" spans="1:16" x14ac:dyDescent="0.25">
      <c r="A582" s="90"/>
      <c r="B582" s="8" t="s">
        <v>38</v>
      </c>
      <c r="C582" s="14">
        <v>5</v>
      </c>
      <c r="D582" s="14">
        <v>4</v>
      </c>
      <c r="E582" s="14">
        <v>3</v>
      </c>
      <c r="F582" s="14">
        <v>2</v>
      </c>
      <c r="G582" s="14">
        <v>2</v>
      </c>
      <c r="H582" s="14">
        <v>2</v>
      </c>
      <c r="I582" s="14">
        <v>2</v>
      </c>
      <c r="J582" s="116"/>
      <c r="K582" s="76"/>
      <c r="L582" s="76"/>
      <c r="M582" s="76"/>
      <c r="N582" s="77"/>
      <c r="O582" s="77"/>
      <c r="P582" s="10"/>
    </row>
    <row r="583" spans="1:16" x14ac:dyDescent="0.25">
      <c r="A583" s="18" t="s">
        <v>129</v>
      </c>
      <c r="B583" s="79" t="s">
        <v>0</v>
      </c>
      <c r="C583" s="80">
        <f>ROUND(($F$29*0.6)/2.5,0)*2.5</f>
        <v>22.5</v>
      </c>
      <c r="D583" s="80">
        <f>ROUND(($F$29*0.7)/2.5,0)*2.5</f>
        <v>27.5</v>
      </c>
      <c r="E583" s="80">
        <f t="shared" ref="E583:F585" si="91">ROUND(($F$29*0.75)/2.5,0)*2.5</f>
        <v>27.5</v>
      </c>
      <c r="F583" s="80">
        <f t="shared" si="91"/>
        <v>27.5</v>
      </c>
      <c r="G583" s="80">
        <f>ROUND(($F$29*0.75)/2.5,0)*2.5</f>
        <v>27.5</v>
      </c>
      <c r="H583" s="166"/>
      <c r="I583" s="77"/>
      <c r="J583" s="77"/>
      <c r="K583" s="77"/>
      <c r="L583" s="77"/>
      <c r="M583" s="77"/>
      <c r="N583" s="77"/>
      <c r="O583" s="77"/>
      <c r="P583" s="10"/>
    </row>
    <row r="584" spans="1:16" x14ac:dyDescent="0.25">
      <c r="A584" s="15" t="s">
        <v>130</v>
      </c>
      <c r="B584" s="82" t="s">
        <v>38</v>
      </c>
      <c r="C584" s="83">
        <v>8</v>
      </c>
      <c r="D584" s="83">
        <v>6</v>
      </c>
      <c r="E584" s="83">
        <v>6</v>
      </c>
      <c r="F584" s="83">
        <v>6</v>
      </c>
      <c r="G584" s="83">
        <v>6</v>
      </c>
      <c r="H584" s="77"/>
      <c r="I584" s="77"/>
      <c r="J584" s="77"/>
      <c r="K584" s="77"/>
      <c r="L584" s="77"/>
      <c r="M584" s="77"/>
      <c r="N584" s="77"/>
      <c r="O584" s="77"/>
      <c r="P584" s="10"/>
    </row>
    <row r="585" spans="1:16" x14ac:dyDescent="0.25">
      <c r="A585" s="78" t="s">
        <v>133</v>
      </c>
      <c r="B585" s="79" t="s">
        <v>0</v>
      </c>
      <c r="C585" s="80">
        <f>ROUND(($F$29*0.6)/2.5,0)*2.5</f>
        <v>22.5</v>
      </c>
      <c r="D585" s="80">
        <f>ROUND(($F$29*0.7)/2.5,0)*2.5</f>
        <v>27.5</v>
      </c>
      <c r="E585" s="80">
        <f t="shared" si="91"/>
        <v>27.5</v>
      </c>
      <c r="F585" s="80">
        <f t="shared" si="91"/>
        <v>27.5</v>
      </c>
      <c r="G585" s="80">
        <f>ROUND(($F$29*0.75)/2.5,0)*2.5</f>
        <v>27.5</v>
      </c>
      <c r="H585" s="77"/>
      <c r="I585" s="77"/>
      <c r="J585" s="77"/>
      <c r="K585" s="77"/>
      <c r="L585" s="77"/>
      <c r="M585" s="77"/>
      <c r="N585" s="77"/>
      <c r="O585" s="77"/>
      <c r="P585" s="10"/>
    </row>
    <row r="586" spans="1:16" x14ac:dyDescent="0.25">
      <c r="A586" s="81" t="s">
        <v>102</v>
      </c>
      <c r="B586" s="82" t="s">
        <v>38</v>
      </c>
      <c r="C586" s="83">
        <v>8</v>
      </c>
      <c r="D586" s="83">
        <v>6</v>
      </c>
      <c r="E586" s="83">
        <v>6</v>
      </c>
      <c r="F586" s="83">
        <v>6</v>
      </c>
      <c r="G586" s="83">
        <v>6</v>
      </c>
      <c r="H586" s="77"/>
      <c r="I586" s="77"/>
      <c r="J586" s="77"/>
      <c r="K586" s="77"/>
      <c r="L586" s="77"/>
      <c r="M586" s="77"/>
      <c r="N586" s="77"/>
      <c r="O586" s="77"/>
      <c r="P586" s="10"/>
    </row>
    <row r="587" spans="1:16" x14ac:dyDescent="0.25">
      <c r="A587" s="11"/>
      <c r="B587" s="76"/>
      <c r="C587" s="16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10"/>
    </row>
    <row r="588" spans="1:16" x14ac:dyDescent="0.25">
      <c r="A588" s="11"/>
      <c r="B588" s="76"/>
      <c r="C588" s="16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10"/>
    </row>
    <row r="589" spans="1:16" x14ac:dyDescent="0.25">
      <c r="A589" s="9"/>
      <c r="B589" s="8"/>
      <c r="C589" s="7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5"/>
    </row>
  </sheetData>
  <mergeCells count="84">
    <mergeCell ref="A16:D16"/>
    <mergeCell ref="A17:D17"/>
    <mergeCell ref="A28:D28"/>
    <mergeCell ref="F18:G18"/>
    <mergeCell ref="H18:I18"/>
    <mergeCell ref="A19:D19"/>
    <mergeCell ref="F19:G19"/>
    <mergeCell ref="H19:I19"/>
    <mergeCell ref="A20:D20"/>
    <mergeCell ref="F20:G20"/>
    <mergeCell ref="H20:I20"/>
    <mergeCell ref="A27:D27"/>
    <mergeCell ref="F27:G27"/>
    <mergeCell ref="H27:I27"/>
    <mergeCell ref="A21:D21"/>
    <mergeCell ref="F21:G21"/>
    <mergeCell ref="A23:D23"/>
    <mergeCell ref="F23:G23"/>
    <mergeCell ref="A24:D24"/>
    <mergeCell ref="F24:G24"/>
    <mergeCell ref="H24:I24"/>
    <mergeCell ref="H23:I23"/>
    <mergeCell ref="A26:D26"/>
    <mergeCell ref="F26:G26"/>
    <mergeCell ref="F25:G25"/>
    <mergeCell ref="H25:I25"/>
    <mergeCell ref="H26:I26"/>
    <mergeCell ref="A25:E25"/>
    <mergeCell ref="A31:D31"/>
    <mergeCell ref="F31:G31"/>
    <mergeCell ref="H31:I31"/>
    <mergeCell ref="F28:G28"/>
    <mergeCell ref="H28:I28"/>
    <mergeCell ref="A29:D29"/>
    <mergeCell ref="F29:G29"/>
    <mergeCell ref="H29:I29"/>
    <mergeCell ref="A30:D30"/>
    <mergeCell ref="F30:G30"/>
    <mergeCell ref="H30:I30"/>
    <mergeCell ref="H17:I17"/>
    <mergeCell ref="F12:G12"/>
    <mergeCell ref="H12:I12"/>
    <mergeCell ref="F13:G13"/>
    <mergeCell ref="H13:I13"/>
    <mergeCell ref="F16:G16"/>
    <mergeCell ref="H16:I16"/>
    <mergeCell ref="H21:I21"/>
    <mergeCell ref="A22:D22"/>
    <mergeCell ref="F22:G22"/>
    <mergeCell ref="H22:I22"/>
    <mergeCell ref="A11:D11"/>
    <mergeCell ref="F11:G11"/>
    <mergeCell ref="H11:I11"/>
    <mergeCell ref="A15:D15"/>
    <mergeCell ref="A14:D14"/>
    <mergeCell ref="F14:G14"/>
    <mergeCell ref="H14:I14"/>
    <mergeCell ref="A13:D13"/>
    <mergeCell ref="F15:G15"/>
    <mergeCell ref="A12:D12"/>
    <mergeCell ref="H15:I15"/>
    <mergeCell ref="F17:G17"/>
    <mergeCell ref="B4:C4"/>
    <mergeCell ref="D4:E4"/>
    <mergeCell ref="F4:G4"/>
    <mergeCell ref="H4:I4"/>
    <mergeCell ref="B5:C5"/>
    <mergeCell ref="D5:E5"/>
    <mergeCell ref="F5:G5"/>
    <mergeCell ref="H5:I5"/>
    <mergeCell ref="A8:D8"/>
    <mergeCell ref="F6:G6"/>
    <mergeCell ref="F10:G10"/>
    <mergeCell ref="H10:I10"/>
    <mergeCell ref="A9:D9"/>
    <mergeCell ref="H6:I6"/>
    <mergeCell ref="A7:D7"/>
    <mergeCell ref="F7:G7"/>
    <mergeCell ref="H7:I7"/>
    <mergeCell ref="F9:G9"/>
    <mergeCell ref="H9:I9"/>
    <mergeCell ref="F8:G8"/>
    <mergeCell ref="H8:I8"/>
    <mergeCell ref="A10:E10"/>
  </mergeCells>
  <phoneticPr fontId="17" type="noConversion"/>
  <pageMargins left="0.70866141732283472" right="0.70866141732283472" top="0.78740157480314965" bottom="0.78740157480314965" header="0.31496062992125984" footer="0.31496062992125984"/>
  <pageSetup paperSize="9" scale="55" orientation="portrait" r:id="rId1"/>
  <rowBreaks count="8" manualBreakCount="8">
    <brk id="31" max="16383" man="1"/>
    <brk id="103" max="16383" man="1"/>
    <brk id="175" max="16383" man="1"/>
    <brk id="245" max="16383" man="1"/>
    <brk id="317" max="16383" man="1"/>
    <brk id="387" max="16383" man="1"/>
    <brk id="452" max="16383" man="1"/>
    <brk id="524" max="15" man="1"/>
  </rowBreaks>
  <colBreaks count="1" manualBreakCount="1">
    <brk id="16" max="1048575" man="1"/>
  </colBreaks>
  <ignoredErrors>
    <ignoredError sqref="G489 F15 F9 G47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NSF_TRPLAN_HJEMMESIDE_21</vt:lpstr>
      <vt:lpstr>Ark1</vt:lpstr>
      <vt:lpstr>NSF_TRPLAN_HJEMMESIDE_21!Utskriftsområde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Dietmar Wolf</cp:lastModifiedBy>
  <cp:lastPrinted>2021-02-11T18:43:19Z</cp:lastPrinted>
  <dcterms:created xsi:type="dcterms:W3CDTF">2015-06-05T18:19:34Z</dcterms:created>
  <dcterms:modified xsi:type="dcterms:W3CDTF">2021-03-06T08:15:02Z</dcterms:modified>
</cp:coreProperties>
</file>